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Ideas" sheetId="2" state="visible" r:id="rId2"/>
    <sheet name="Strategy" sheetId="3" state="visible" r:id="rId3"/>
    <sheet name="Keep" sheetId="4" state="visible" r:id="rId4"/>
    <sheet name="Park" sheetId="5" state="visible" r:id="rId5"/>
    <sheet name="Final list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C0432F"/>
      <sz val="16"/>
    </font>
    <font>
      <name val="Arial"/>
      <color rgb="00475569"/>
      <sz val="10"/>
    </font>
    <font>
      <name val="Arial"/>
      <b val="1"/>
      <color rgb="00C0432F"/>
      <sz val="12"/>
    </font>
    <font>
      <name val="Arial"/>
      <b val="1"/>
      <color rgb="000F172A"/>
      <sz val="10"/>
    </font>
    <font>
      <name val="Arial"/>
      <color rgb="000F172A"/>
      <sz val="10"/>
    </font>
    <font>
      <name val="Arial"/>
      <i val="1"/>
      <color rgb="00475569"/>
      <sz val="10"/>
    </font>
    <font>
      <name val="Arial"/>
      <color rgb="00C0432F"/>
      <sz val="10"/>
      <u val="single"/>
    </font>
    <font>
      <name val="Arial"/>
      <b val="1"/>
      <color rgb="00FFFFFF"/>
      <sz val="10"/>
    </font>
    <font>
      <name val="Arial"/>
      <color rgb="00475569"/>
      <sz val="9"/>
    </font>
    <font>
      <name val="Arial"/>
      <b val="1"/>
      <color rgb="00C0432F"/>
      <sz val="11"/>
    </font>
    <font>
      <name val="Arial"/>
      <i val="1"/>
      <color rgb="00475569"/>
      <sz val="9"/>
    </font>
  </fonts>
  <fills count="5">
    <fill>
      <patternFill/>
    </fill>
    <fill>
      <patternFill patternType="gray125"/>
    </fill>
    <fill>
      <patternFill patternType="solid">
        <fgColor rgb="00FFF8E6"/>
      </patternFill>
    </fill>
    <fill>
      <patternFill patternType="solid">
        <fgColor rgb="00F8FAFC"/>
      </patternFill>
    </fill>
    <fill>
      <patternFill patternType="solid">
        <fgColor rgb="00C0432F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top" wrapText="1"/>
    </xf>
    <xf numFmtId="0" fontId="5" fillId="0" borderId="0" applyAlignment="1" pivotButton="0" quotePrefix="0" xfId="0">
      <alignment horizontal="left"/>
    </xf>
    <xf numFmtId="0" fontId="6" fillId="3" borderId="0" pivotButton="0" quotePrefix="0" xfId="0"/>
    <xf numFmtId="0" fontId="4" fillId="0" borderId="0" pivotButton="0" quotePrefix="0" xfId="0"/>
    <xf numFmtId="0" fontId="7" fillId="0" borderId="0" pivotButton="0" quotePrefix="0" xfId="0"/>
    <xf numFmtId="0" fontId="8" fillId="4" borderId="0" applyAlignment="1" pivotButton="0" quotePrefix="0" xfId="0">
      <alignment vertical="center" wrapText="1"/>
    </xf>
    <xf numFmtId="0" fontId="9" fillId="0" borderId="0" pivotButton="0" quotePrefix="0" xfId="0"/>
    <xf numFmtId="0" fontId="5" fillId="2" borderId="1" applyAlignment="1" pivotButton="0" quotePrefix="0" xfId="0">
      <alignment vertical="top" wrapText="1"/>
    </xf>
    <xf numFmtId="0" fontId="10" fillId="0" borderId="0" pivotButton="0" quotePrefix="0" xfId="0"/>
    <xf numFmtId="0" fontId="8" fillId="4" borderId="0" pivotButton="0" quotePrefix="0" xfId="0"/>
    <xf numFmtId="0" fontId="11" fillId="0" borderId="0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dxfs count="6">
    <dxf>
      <font>
        <name val="Arial"/>
        <b val="1"/>
        <color rgb="00FFFFFF"/>
      </font>
      <fill>
        <patternFill patternType="solid">
          <fgColor rgb="00C0432F"/>
          <bgColor rgb="00C0432F"/>
        </patternFill>
      </fill>
    </dxf>
    <dxf>
      <fill>
        <patternFill patternType="solid">
          <fgColor rgb="00DCFCE7"/>
          <bgColor rgb="00DCFCE7"/>
        </patternFill>
      </fill>
    </dxf>
    <dxf>
      <fill>
        <patternFill patternType="solid">
          <fgColor rgb="00E2E8F0"/>
          <bgColor rgb="00E2E8F0"/>
        </patternFill>
      </fill>
    </dxf>
    <dxf>
      <fill>
        <patternFill patternType="solid">
          <fgColor rgb="00FEE2E2"/>
          <bgColor rgb="00FEE2E2"/>
        </patternFill>
      </fill>
    </dxf>
    <dxf>
      <fill>
        <patternFill patternType="solid">
          <fgColor rgb="00FEF3C7"/>
          <bgColor rgb="00FEF3C7"/>
        </patternFill>
      </fill>
    </dxf>
    <dxf>
      <font>
        <name val="Arial"/>
        <strike val="1"/>
        <color rgb="0047556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p.modelcitizendeveloper.com/talks/the-reckon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96" customWidth="1" min="2" max="2"/>
  </cols>
  <sheetData>
    <row r="1">
      <c r="A1" s="1" t="inlineStr">
        <is>
          <t>The Reckoning: the workbook</t>
        </is>
      </c>
    </row>
    <row r="2">
      <c r="A2" s="2" t="inlineStr">
        <is>
          <t>Prepared by Ivan Schneider · ivantohelpyou · PMI Puget Sound PDD 2026, Saturday October 10</t>
        </is>
      </c>
    </row>
    <row r="4">
      <c r="A4" s="3" t="inlineStr">
        <is>
          <t>The cycle</t>
        </is>
      </c>
      <c r="B4" s="4" t="n"/>
    </row>
    <row r="5">
      <c r="A5" s="5" t="inlineStr">
        <is>
          <t>1 · Ideation</t>
        </is>
      </c>
      <c r="B5" s="6" t="inlineStr">
        <is>
          <t>Generate far more than anyone could do. With your AI assistant, on the Ideas sheet.</t>
        </is>
      </c>
    </row>
    <row r="6">
      <c r="A6" s="5" t="inlineStr">
        <is>
          <t>2 · Strategy</t>
        </is>
      </c>
      <c r="B6" s="6" t="inlineStr">
        <is>
          <t>Decide, one Playing to Win box at a time, what you're playing for. On the Strategy sheet.</t>
        </is>
      </c>
    </row>
    <row r="7">
      <c r="A7" s="5" t="inlineStr">
        <is>
          <t>3 · The reckoning</t>
        </is>
      </c>
      <c r="B7" s="6" t="inlineStr">
        <is>
          <t>Every item is kept, parked, killed, or adjusted, never left half-alive. The Move column on Ideas; Keep, Park and Final list fill themselves.</t>
        </is>
      </c>
    </row>
    <row r="9">
      <c r="A9" s="3" t="inlineStr">
        <is>
          <t>How to use it</t>
        </is>
      </c>
      <c r="B9" s="4" t="n"/>
    </row>
    <row r="10">
      <c r="A10" s="5" t="inlineStr">
        <is>
          <t>Your cells</t>
        </is>
      </c>
      <c r="B10" s="7" t="inlineStr">
        <is>
          <t>Cells shaded like this are yours to fill. Everything else is worked out for you.</t>
        </is>
      </c>
    </row>
    <row r="11">
      <c r="A11" s="5" t="inlineStr">
        <is>
          <t>Your assistant</t>
        </is>
      </c>
      <c r="B11" s="6" t="inlineStr">
        <is>
          <t>Any AI chat assistant works: ChatGPT, Copilot, Gemini, Claude. Nothing to install. Paste the prompts below into it and paste its answers into the sheets.</t>
        </is>
      </c>
    </row>
    <row r="12">
      <c r="A12" s="5" t="inlineStr">
        <is>
          <t>Pasting</t>
        </is>
      </c>
      <c r="B12" s="6" t="inlineStr">
        <is>
          <t>Each prompt asks for a table with the sheet's own column names. Select the table in the chat (or use its Copy button), click the header cell the prompt names, and paste: the table's header lands on the sheet's, and the rows fill in below. If everything lands in one column, select that column, then Data → Text to Columns → Delimited, and tick Tab and Comma. Check the rows still line up with your titles.</t>
        </is>
      </c>
    </row>
    <row r="13">
      <c r="A13" s="5" t="inlineStr">
        <is>
          <t>Nothing is deleted</t>
        </is>
      </c>
      <c r="B13" s="6" t="inlineStr">
        <is>
          <t>Parked and killed rows stay on Ideas. Parked is how an obligation becomes an idea again: change its Move back and it returns.</t>
        </is>
      </c>
    </row>
    <row r="14">
      <c r="A14" s="5" t="inlineStr">
        <is>
          <t>Playing to Win</t>
        </is>
      </c>
      <c r="B14" s="6" t="inlineStr">
        <is>
          <t>The five strategy questions from A.G. Lafley and Roger Martin, Playing to Win (2013): winning aspiration, where to play, how to win, capabilities, and management systems.</t>
        </is>
      </c>
    </row>
    <row r="15">
      <c r="A15" s="5" t="inlineStr">
        <is>
          <t>Hard limits</t>
        </is>
      </c>
      <c r="B15" s="6" t="inlineStr">
        <is>
          <t>Anything an item must never break (an allergy, a law, a contract) goes into prompt 1, so it is never generated. What you're going for this week goes into the strategy.</t>
        </is>
      </c>
    </row>
    <row r="17">
      <c r="A17" s="3" t="inlineStr">
        <is>
          <t>The prompts</t>
        </is>
      </c>
      <c r="B17" s="4" t="n"/>
    </row>
    <row r="18">
      <c r="A18" s="5" t="inlineStr">
        <is>
          <t>1 · Generate</t>
        </is>
      </c>
      <c r="B18" s="6" t="inlineStr">
        <is>
          <t>List 40 [ideas for ...]. Hard limits, never break these: [...]. Give each a title, one sentence, and three labels, each from a small fixed set: [label 1: a / b / c], [label 2: ...], [label 3: ...]. Answer only with a table, columns Title, Description, Label 1, Label 2, Label 3, and no other text. → paste into Ideas, cell B4.</t>
        </is>
      </c>
    </row>
    <row r="19">
      <c r="A19" s="5" t="inlineStr">
        <is>
          <t>2 · Strategy</t>
        </is>
      </c>
      <c r="B19" s="6" t="inlineStr">
        <is>
          <t>Here is my list: [paste the Title column]. Propose up to three positions for one Playing to Win box, [the box], each with when I'd keep it and when I'd reject it. Build it on the positions I've adopted so far: [paste them, if any]. Answer only with a table, columns Position, Keep it when, Reject it when. → paste into Strategy, column B, on that box's header row; mark the ones you adopt. Then the next box.</t>
        </is>
      </c>
    </row>
    <row r="20">
      <c r="A20" s="5" t="inlineStr">
        <is>
          <t>3 · First cut</t>
        </is>
      </c>
      <c r="B20" s="6" t="inlineStr">
        <is>
          <t>My adopted positions: [paste them]. My list, in order: [paste the Title column]. For each item, in the same order: keep or park, the position that decided it, and a note (what rules it out and what would bring it back). Answer only with a table, columns Move, Decided by, Note, one row per item. → paste into Ideas, cell G4.</t>
        </is>
      </c>
    </row>
    <row r="21">
      <c r="A21" s="5" t="inlineStr">
        <is>
          <t>4 · The moves</t>
        </is>
      </c>
      <c r="B21" s="6" t="inlineStr">
        <is>
          <t>My adopted positions: [paste them]. My list with its moves so far, in order: [paste the Title and Move columns]. There is room for [N]. Give every item a move, in the same order: keep, park, kill, or adjust (say how, e.g. one drink, not dinner). Change only what needs changing, and give the reason from my strategy; I'll overrule any of them. Answer only with a table, columns Move, Decided by, Note, one row per item. → paste into Ideas, cell G4.</t>
        </is>
      </c>
    </row>
    <row r="23">
      <c r="A23" s="3" t="inlineStr">
        <is>
          <t>So far</t>
        </is>
      </c>
      <c r="B23" s="4" t="n"/>
    </row>
    <row r="24">
      <c r="A24" s="5" t="inlineStr">
        <is>
          <t>Ideas</t>
        </is>
      </c>
      <c r="B24" s="8">
        <f>COUNTA(Ideas!B5:B204)</f>
        <v/>
      </c>
    </row>
    <row r="25">
      <c r="A25" s="5" t="inlineStr">
        <is>
          <t>Kept</t>
        </is>
      </c>
      <c r="B25" s="8">
        <f>COUNTIF(Ideas!G5:G204,"keep")</f>
        <v/>
      </c>
    </row>
    <row r="26">
      <c r="A26" s="5" t="inlineStr">
        <is>
          <t>Adjusted</t>
        </is>
      </c>
      <c r="B26" s="8">
        <f>COUNTIF(Ideas!G5:G204,"adjust")</f>
        <v/>
      </c>
    </row>
    <row r="27">
      <c r="A27" s="5" t="inlineStr">
        <is>
          <t>Parked</t>
        </is>
      </c>
      <c r="B27" s="8">
        <f>COUNTIF(Ideas!G5:G204,"park")</f>
        <v/>
      </c>
    </row>
    <row r="28">
      <c r="A28" s="5" t="inlineStr">
        <is>
          <t>Killed</t>
        </is>
      </c>
      <c r="B28" s="8">
        <f>COUNTIF(Ideas!G5:G204,"kill")</f>
        <v/>
      </c>
    </row>
    <row r="29">
      <c r="A29" s="5" t="inlineStr">
        <is>
          <t>Still undecided</t>
        </is>
      </c>
      <c r="B29" s="8">
        <f>COUNTA(Ideas!B5:B204)-COUNTA(Ideas!G5:G204)</f>
        <v/>
      </c>
    </row>
    <row r="30">
      <c r="A30" s="5" t="inlineStr">
        <is>
          <t>Positions adopted</t>
        </is>
      </c>
      <c r="B30" s="8">
        <f>COUNTIF(Strategy!E4:E28,"yes")</f>
        <v/>
      </c>
    </row>
    <row r="32">
      <c r="A32" s="3" t="inlineStr">
        <is>
          <t>A filled row looks like</t>
        </is>
      </c>
      <c r="B32" s="4" t="n"/>
    </row>
    <row r="33">
      <c r="A33" s="2" t="inlineStr">
        <is>
          <t>Title</t>
        </is>
      </c>
      <c r="B33" s="9" t="inlineStr">
        <is>
          <t>Moroccan chicken, couscous, carrot salad</t>
        </is>
      </c>
    </row>
    <row r="34">
      <c r="A34" s="2" t="inlineStr">
        <is>
          <t>Description</t>
        </is>
      </c>
      <c r="B34" s="9" t="inlineStr">
        <is>
          <t>A tagine with preserved lemon and olives; about two hours, mostly simmering.</t>
        </is>
      </c>
    </row>
    <row r="35">
      <c r="A35" s="2" t="inlineStr">
        <is>
          <t>Labels</t>
        </is>
      </c>
      <c r="B35" s="9" t="inlineStr">
        <is>
          <t>medium · one oven dish · meat</t>
        </is>
      </c>
    </row>
    <row r="36">
      <c r="A36" s="2" t="inlineStr">
        <is>
          <t>Move</t>
        </is>
      </c>
      <c r="B36" s="9" t="inlineStr">
        <is>
          <t>keep</t>
        </is>
      </c>
    </row>
    <row r="37">
      <c r="A37" s="2" t="inlineStr">
        <is>
          <t>Decided by</t>
        </is>
      </c>
      <c r="B37" s="9" t="inlineStr">
        <is>
          <t>Where to play: dinners for four, about two hours hands-on</t>
        </is>
      </c>
    </row>
    <row r="38">
      <c r="A38" s="2" t="inlineStr">
        <is>
          <t>Note</t>
        </is>
      </c>
      <c r="B38" s="9" t="inlineStr">
        <is>
          <t>Would park if the week is short on time</t>
        </is>
      </c>
    </row>
    <row r="40">
      <c r="A40" s="10" t="inlineStr">
        <is>
          <t>The talk</t>
        </is>
      </c>
      <c r="B40" s="11" t="inlineStr">
        <is>
          <t>https://app.modelcitizendeveloper.com/talks/the-reckoning</t>
        </is>
      </c>
    </row>
    <row r="41">
      <c r="A41" s="10" t="inlineStr">
        <is>
          <t>Licence</t>
        </is>
      </c>
      <c r="B41" s="2" t="inlineStr">
        <is>
          <t>CC BY 4.0: share and adapt it, with credit to Ivan Schneider.</t>
        </is>
      </c>
    </row>
  </sheetData>
  <hyperlinks>
    <hyperlink xmlns:r="http://schemas.openxmlformats.org/officeDocument/2006/relationships" ref="B40" r:id="rId1"/>
  </hyperlink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54" customWidth="1" min="3" max="3"/>
    <col width="13" customWidth="1" min="4" max="4"/>
    <col width="13" customWidth="1" min="5" max="5"/>
    <col width="13" customWidth="1" min="6" max="6"/>
    <col width="10" customWidth="1" min="7" max="7"/>
    <col width="34" customWidth="1" min="8" max="8"/>
    <col width="44" customWidth="1" min="9" max="9"/>
    <col hidden="1" width="7" customWidth="1" min="10" max="10"/>
    <col hidden="1" width="7" customWidth="1" min="11" max="11"/>
    <col hidden="1" width="7" customWidth="1" min="12" max="12"/>
  </cols>
  <sheetData>
    <row r="1">
      <c r="A1" s="1" t="inlineStr">
        <is>
          <t>Ideas</t>
        </is>
      </c>
    </row>
    <row r="2">
      <c r="A2" s="2" t="inlineStr">
        <is>
          <t>The pile, then the reckoning. Paste prompt 1's table at B4 and prompts 3 and 4 at G4: its header row lands on this one. Note: what an item becomes (adjust), or what would bring it back (park).</t>
        </is>
      </c>
    </row>
    <row r="4" ht="30" customHeight="1">
      <c r="A4" s="12" t="inlineStr">
        <is>
          <t>#</t>
        </is>
      </c>
      <c r="B4" s="12" t="inlineStr">
        <is>
          <t>Title</t>
        </is>
      </c>
      <c r="C4" s="12" t="inlineStr">
        <is>
          <t>Description</t>
        </is>
      </c>
      <c r="D4" s="12" t="inlineStr">
        <is>
          <t>Label 1</t>
        </is>
      </c>
      <c r="E4" s="12" t="inlineStr">
        <is>
          <t>Label 2</t>
        </is>
      </c>
      <c r="F4" s="12" t="inlineStr">
        <is>
          <t>Label 3</t>
        </is>
      </c>
      <c r="G4" s="12" t="inlineStr">
        <is>
          <t>Move</t>
        </is>
      </c>
      <c r="H4" s="12" t="inlineStr">
        <is>
          <t>Decided by</t>
        </is>
      </c>
      <c r="I4" s="12" t="inlineStr">
        <is>
          <t>Note</t>
        </is>
      </c>
      <c r="J4" s="12" t="inlineStr">
        <is>
          <t>keep#</t>
        </is>
      </c>
      <c r="K4" s="12" t="inlineStr">
        <is>
          <t>park#</t>
        </is>
      </c>
      <c r="L4" s="12" t="inlineStr">
        <is>
          <t>final#</t>
        </is>
      </c>
    </row>
    <row r="5">
      <c r="A5" s="13">
        <f>IF(B5="","",ROW()-4)</f>
        <v/>
      </c>
      <c r="B5" s="14" t="n"/>
      <c r="C5" s="14" t="n"/>
      <c r="D5" s="14" t="n"/>
      <c r="E5" s="14" t="n"/>
      <c r="F5" s="14" t="n"/>
      <c r="G5" s="14" t="n"/>
      <c r="H5" s="14" t="n"/>
      <c r="I5" s="14" t="n"/>
      <c r="J5">
        <f>IF(G5="keep",COUNTIF(G$5:G5,"keep"),"")</f>
        <v/>
      </c>
      <c r="K5">
        <f>IF(G5="park",COUNTIF(G$5:G5,"park"),"")</f>
        <v/>
      </c>
      <c r="L5">
        <f>IF(OR(G5="keep",G5="adjust"),COUNTIF(G$5:G5,"keep")+COUNTIF(G$5:G5,"adjust"),"")</f>
        <v/>
      </c>
    </row>
    <row r="6">
      <c r="A6" s="13">
        <f>IF(B6="","",ROW()-4)</f>
        <v/>
      </c>
      <c r="B6" s="14" t="n"/>
      <c r="C6" s="14" t="n"/>
      <c r="D6" s="14" t="n"/>
      <c r="E6" s="14" t="n"/>
      <c r="F6" s="14" t="n"/>
      <c r="G6" s="14" t="n"/>
      <c r="H6" s="14" t="n"/>
      <c r="I6" s="14" t="n"/>
      <c r="J6">
        <f>IF(G6="keep",COUNTIF(G$5:G6,"keep"),"")</f>
        <v/>
      </c>
      <c r="K6">
        <f>IF(G6="park",COUNTIF(G$5:G6,"park"),"")</f>
        <v/>
      </c>
      <c r="L6">
        <f>IF(OR(G6="keep",G6="adjust"),COUNTIF(G$5:G6,"keep")+COUNTIF(G$5:G6,"adjust"),"")</f>
        <v/>
      </c>
    </row>
    <row r="7">
      <c r="A7" s="13">
        <f>IF(B7="","",ROW()-4)</f>
        <v/>
      </c>
      <c r="B7" s="14" t="n"/>
      <c r="C7" s="14" t="n"/>
      <c r="D7" s="14" t="n"/>
      <c r="E7" s="14" t="n"/>
      <c r="F7" s="14" t="n"/>
      <c r="G7" s="14" t="n"/>
      <c r="H7" s="14" t="n"/>
      <c r="I7" s="14" t="n"/>
      <c r="J7">
        <f>IF(G7="keep",COUNTIF(G$5:G7,"keep"),"")</f>
        <v/>
      </c>
      <c r="K7">
        <f>IF(G7="park",COUNTIF(G$5:G7,"park"),"")</f>
        <v/>
      </c>
      <c r="L7">
        <f>IF(OR(G7="keep",G7="adjust"),COUNTIF(G$5:G7,"keep")+COUNTIF(G$5:G7,"adjust"),"")</f>
        <v/>
      </c>
    </row>
    <row r="8">
      <c r="A8" s="13">
        <f>IF(B8="","",ROW()-4)</f>
        <v/>
      </c>
      <c r="B8" s="14" t="n"/>
      <c r="C8" s="14" t="n"/>
      <c r="D8" s="14" t="n"/>
      <c r="E8" s="14" t="n"/>
      <c r="F8" s="14" t="n"/>
      <c r="G8" s="14" t="n"/>
      <c r="H8" s="14" t="n"/>
      <c r="I8" s="14" t="n"/>
      <c r="J8">
        <f>IF(G8="keep",COUNTIF(G$5:G8,"keep"),"")</f>
        <v/>
      </c>
      <c r="K8">
        <f>IF(G8="park",COUNTIF(G$5:G8,"park"),"")</f>
        <v/>
      </c>
      <c r="L8">
        <f>IF(OR(G8="keep",G8="adjust"),COUNTIF(G$5:G8,"keep")+COUNTIF(G$5:G8,"adjust"),"")</f>
        <v/>
      </c>
    </row>
    <row r="9">
      <c r="A9" s="13">
        <f>IF(B9="","",ROW()-4)</f>
        <v/>
      </c>
      <c r="B9" s="14" t="n"/>
      <c r="C9" s="14" t="n"/>
      <c r="D9" s="14" t="n"/>
      <c r="E9" s="14" t="n"/>
      <c r="F9" s="14" t="n"/>
      <c r="G9" s="14" t="n"/>
      <c r="H9" s="14" t="n"/>
      <c r="I9" s="14" t="n"/>
      <c r="J9">
        <f>IF(G9="keep",COUNTIF(G$5:G9,"keep"),"")</f>
        <v/>
      </c>
      <c r="K9">
        <f>IF(G9="park",COUNTIF(G$5:G9,"park"),"")</f>
        <v/>
      </c>
      <c r="L9">
        <f>IF(OR(G9="keep",G9="adjust"),COUNTIF(G$5:G9,"keep")+COUNTIF(G$5:G9,"adjust"),"")</f>
        <v/>
      </c>
    </row>
    <row r="10">
      <c r="A10" s="13">
        <f>IF(B10="","",ROW()-4)</f>
        <v/>
      </c>
      <c r="B10" s="14" t="n"/>
      <c r="C10" s="14" t="n"/>
      <c r="D10" s="14" t="n"/>
      <c r="E10" s="14" t="n"/>
      <c r="F10" s="14" t="n"/>
      <c r="G10" s="14" t="n"/>
      <c r="H10" s="14" t="n"/>
      <c r="I10" s="14" t="n"/>
      <c r="J10">
        <f>IF(G10="keep",COUNTIF(G$5:G10,"keep"),"")</f>
        <v/>
      </c>
      <c r="K10">
        <f>IF(G10="park",COUNTIF(G$5:G10,"park"),"")</f>
        <v/>
      </c>
      <c r="L10">
        <f>IF(OR(G10="keep",G10="adjust"),COUNTIF(G$5:G10,"keep")+COUNTIF(G$5:G10,"adjust"),"")</f>
        <v/>
      </c>
    </row>
    <row r="11">
      <c r="A11" s="13">
        <f>IF(B11="","",ROW()-4)</f>
        <v/>
      </c>
      <c r="B11" s="14" t="n"/>
      <c r="C11" s="14" t="n"/>
      <c r="D11" s="14" t="n"/>
      <c r="E11" s="14" t="n"/>
      <c r="F11" s="14" t="n"/>
      <c r="G11" s="14" t="n"/>
      <c r="H11" s="14" t="n"/>
      <c r="I11" s="14" t="n"/>
      <c r="J11">
        <f>IF(G11="keep",COUNTIF(G$5:G11,"keep"),"")</f>
        <v/>
      </c>
      <c r="K11">
        <f>IF(G11="park",COUNTIF(G$5:G11,"park"),"")</f>
        <v/>
      </c>
      <c r="L11">
        <f>IF(OR(G11="keep",G11="adjust"),COUNTIF(G$5:G11,"keep")+COUNTIF(G$5:G11,"adjust"),"")</f>
        <v/>
      </c>
    </row>
    <row r="12">
      <c r="A12" s="13">
        <f>IF(B12="","",ROW()-4)</f>
        <v/>
      </c>
      <c r="B12" s="14" t="n"/>
      <c r="C12" s="14" t="n"/>
      <c r="D12" s="14" t="n"/>
      <c r="E12" s="14" t="n"/>
      <c r="F12" s="14" t="n"/>
      <c r="G12" s="14" t="n"/>
      <c r="H12" s="14" t="n"/>
      <c r="I12" s="14" t="n"/>
      <c r="J12">
        <f>IF(G12="keep",COUNTIF(G$5:G12,"keep"),"")</f>
        <v/>
      </c>
      <c r="K12">
        <f>IF(G12="park",COUNTIF(G$5:G12,"park"),"")</f>
        <v/>
      </c>
      <c r="L12">
        <f>IF(OR(G12="keep",G12="adjust"),COUNTIF(G$5:G12,"keep")+COUNTIF(G$5:G12,"adjust"),"")</f>
        <v/>
      </c>
    </row>
    <row r="13">
      <c r="A13" s="13">
        <f>IF(B13="","",ROW()-4)</f>
        <v/>
      </c>
      <c r="B13" s="14" t="n"/>
      <c r="C13" s="14" t="n"/>
      <c r="D13" s="14" t="n"/>
      <c r="E13" s="14" t="n"/>
      <c r="F13" s="14" t="n"/>
      <c r="G13" s="14" t="n"/>
      <c r="H13" s="14" t="n"/>
      <c r="I13" s="14" t="n"/>
      <c r="J13">
        <f>IF(G13="keep",COUNTIF(G$5:G13,"keep"),"")</f>
        <v/>
      </c>
      <c r="K13">
        <f>IF(G13="park",COUNTIF(G$5:G13,"park"),"")</f>
        <v/>
      </c>
      <c r="L13">
        <f>IF(OR(G13="keep",G13="adjust"),COUNTIF(G$5:G13,"keep")+COUNTIF(G$5:G13,"adjust"),"")</f>
        <v/>
      </c>
    </row>
    <row r="14">
      <c r="A14" s="13">
        <f>IF(B14="","",ROW()-4)</f>
        <v/>
      </c>
      <c r="B14" s="14" t="n"/>
      <c r="C14" s="14" t="n"/>
      <c r="D14" s="14" t="n"/>
      <c r="E14" s="14" t="n"/>
      <c r="F14" s="14" t="n"/>
      <c r="G14" s="14" t="n"/>
      <c r="H14" s="14" t="n"/>
      <c r="I14" s="14" t="n"/>
      <c r="J14">
        <f>IF(G14="keep",COUNTIF(G$5:G14,"keep"),"")</f>
        <v/>
      </c>
      <c r="K14">
        <f>IF(G14="park",COUNTIF(G$5:G14,"park"),"")</f>
        <v/>
      </c>
      <c r="L14">
        <f>IF(OR(G14="keep",G14="adjust"),COUNTIF(G$5:G14,"keep")+COUNTIF(G$5:G14,"adjust"),"")</f>
        <v/>
      </c>
    </row>
    <row r="15">
      <c r="A15" s="13">
        <f>IF(B15="","",ROW()-4)</f>
        <v/>
      </c>
      <c r="B15" s="14" t="n"/>
      <c r="C15" s="14" t="n"/>
      <c r="D15" s="14" t="n"/>
      <c r="E15" s="14" t="n"/>
      <c r="F15" s="14" t="n"/>
      <c r="G15" s="14" t="n"/>
      <c r="H15" s="14" t="n"/>
      <c r="I15" s="14" t="n"/>
      <c r="J15">
        <f>IF(G15="keep",COUNTIF(G$5:G15,"keep"),"")</f>
        <v/>
      </c>
      <c r="K15">
        <f>IF(G15="park",COUNTIF(G$5:G15,"park"),"")</f>
        <v/>
      </c>
      <c r="L15">
        <f>IF(OR(G15="keep",G15="adjust"),COUNTIF(G$5:G15,"keep")+COUNTIF(G$5:G15,"adjust"),"")</f>
        <v/>
      </c>
    </row>
    <row r="16">
      <c r="A16" s="13">
        <f>IF(B16="","",ROW()-4)</f>
        <v/>
      </c>
      <c r="B16" s="14" t="n"/>
      <c r="C16" s="14" t="n"/>
      <c r="D16" s="14" t="n"/>
      <c r="E16" s="14" t="n"/>
      <c r="F16" s="14" t="n"/>
      <c r="G16" s="14" t="n"/>
      <c r="H16" s="14" t="n"/>
      <c r="I16" s="14" t="n"/>
      <c r="J16">
        <f>IF(G16="keep",COUNTIF(G$5:G16,"keep"),"")</f>
        <v/>
      </c>
      <c r="K16">
        <f>IF(G16="park",COUNTIF(G$5:G16,"park"),"")</f>
        <v/>
      </c>
      <c r="L16">
        <f>IF(OR(G16="keep",G16="adjust"),COUNTIF(G$5:G16,"keep")+COUNTIF(G$5:G16,"adjust"),"")</f>
        <v/>
      </c>
    </row>
    <row r="17">
      <c r="A17" s="13">
        <f>IF(B17="","",ROW()-4)</f>
        <v/>
      </c>
      <c r="B17" s="14" t="n"/>
      <c r="C17" s="14" t="n"/>
      <c r="D17" s="14" t="n"/>
      <c r="E17" s="14" t="n"/>
      <c r="F17" s="14" t="n"/>
      <c r="G17" s="14" t="n"/>
      <c r="H17" s="14" t="n"/>
      <c r="I17" s="14" t="n"/>
      <c r="J17">
        <f>IF(G17="keep",COUNTIF(G$5:G17,"keep"),"")</f>
        <v/>
      </c>
      <c r="K17">
        <f>IF(G17="park",COUNTIF(G$5:G17,"park"),"")</f>
        <v/>
      </c>
      <c r="L17">
        <f>IF(OR(G17="keep",G17="adjust"),COUNTIF(G$5:G17,"keep")+COUNTIF(G$5:G17,"adjust"),"")</f>
        <v/>
      </c>
    </row>
    <row r="18">
      <c r="A18" s="13">
        <f>IF(B18="","",ROW()-4)</f>
        <v/>
      </c>
      <c r="B18" s="14" t="n"/>
      <c r="C18" s="14" t="n"/>
      <c r="D18" s="14" t="n"/>
      <c r="E18" s="14" t="n"/>
      <c r="F18" s="14" t="n"/>
      <c r="G18" s="14" t="n"/>
      <c r="H18" s="14" t="n"/>
      <c r="I18" s="14" t="n"/>
      <c r="J18">
        <f>IF(G18="keep",COUNTIF(G$5:G18,"keep"),"")</f>
        <v/>
      </c>
      <c r="K18">
        <f>IF(G18="park",COUNTIF(G$5:G18,"park"),"")</f>
        <v/>
      </c>
      <c r="L18">
        <f>IF(OR(G18="keep",G18="adjust"),COUNTIF(G$5:G18,"keep")+COUNTIF(G$5:G18,"adjust"),"")</f>
        <v/>
      </c>
    </row>
    <row r="19">
      <c r="A19" s="13">
        <f>IF(B19="","",ROW()-4)</f>
        <v/>
      </c>
      <c r="B19" s="14" t="n"/>
      <c r="C19" s="14" t="n"/>
      <c r="D19" s="14" t="n"/>
      <c r="E19" s="14" t="n"/>
      <c r="F19" s="14" t="n"/>
      <c r="G19" s="14" t="n"/>
      <c r="H19" s="14" t="n"/>
      <c r="I19" s="14" t="n"/>
      <c r="J19">
        <f>IF(G19="keep",COUNTIF(G$5:G19,"keep"),"")</f>
        <v/>
      </c>
      <c r="K19">
        <f>IF(G19="park",COUNTIF(G$5:G19,"park"),"")</f>
        <v/>
      </c>
      <c r="L19">
        <f>IF(OR(G19="keep",G19="adjust"),COUNTIF(G$5:G19,"keep")+COUNTIF(G$5:G19,"adjust"),"")</f>
        <v/>
      </c>
    </row>
    <row r="20">
      <c r="A20" s="13">
        <f>IF(B20="","",ROW()-4)</f>
        <v/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>
        <f>IF(G20="keep",COUNTIF(G$5:G20,"keep"),"")</f>
        <v/>
      </c>
      <c r="K20">
        <f>IF(G20="park",COUNTIF(G$5:G20,"park"),"")</f>
        <v/>
      </c>
      <c r="L20">
        <f>IF(OR(G20="keep",G20="adjust"),COUNTIF(G$5:G20,"keep")+COUNTIF(G$5:G20,"adjust"),"")</f>
        <v/>
      </c>
    </row>
    <row r="21">
      <c r="A21" s="13">
        <f>IF(B21="","",ROW()-4)</f>
        <v/>
      </c>
      <c r="B21" s="14" t="n"/>
      <c r="C21" s="14" t="n"/>
      <c r="D21" s="14" t="n"/>
      <c r="E21" s="14" t="n"/>
      <c r="F21" s="14" t="n"/>
      <c r="G21" s="14" t="n"/>
      <c r="H21" s="14" t="n"/>
      <c r="I21" s="14" t="n"/>
      <c r="J21">
        <f>IF(G21="keep",COUNTIF(G$5:G21,"keep"),"")</f>
        <v/>
      </c>
      <c r="K21">
        <f>IF(G21="park",COUNTIF(G$5:G21,"park"),"")</f>
        <v/>
      </c>
      <c r="L21">
        <f>IF(OR(G21="keep",G21="adjust"),COUNTIF(G$5:G21,"keep")+COUNTIF(G$5:G21,"adjust"),"")</f>
        <v/>
      </c>
    </row>
    <row r="22">
      <c r="A22" s="13">
        <f>IF(B22="","",ROW()-4)</f>
        <v/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>
        <f>IF(G22="keep",COUNTIF(G$5:G22,"keep"),"")</f>
        <v/>
      </c>
      <c r="K22">
        <f>IF(G22="park",COUNTIF(G$5:G22,"park"),"")</f>
        <v/>
      </c>
      <c r="L22">
        <f>IF(OR(G22="keep",G22="adjust"),COUNTIF(G$5:G22,"keep")+COUNTIF(G$5:G22,"adjust"),"")</f>
        <v/>
      </c>
    </row>
    <row r="23">
      <c r="A23" s="13">
        <f>IF(B23="","",ROW()-4)</f>
        <v/>
      </c>
      <c r="B23" s="14" t="n"/>
      <c r="C23" s="14" t="n"/>
      <c r="D23" s="14" t="n"/>
      <c r="E23" s="14" t="n"/>
      <c r="F23" s="14" t="n"/>
      <c r="G23" s="14" t="n"/>
      <c r="H23" s="14" t="n"/>
      <c r="I23" s="14" t="n"/>
      <c r="J23">
        <f>IF(G23="keep",COUNTIF(G$5:G23,"keep"),"")</f>
        <v/>
      </c>
      <c r="K23">
        <f>IF(G23="park",COUNTIF(G$5:G23,"park"),"")</f>
        <v/>
      </c>
      <c r="L23">
        <f>IF(OR(G23="keep",G23="adjust"),COUNTIF(G$5:G23,"keep")+COUNTIF(G$5:G23,"adjust"),"")</f>
        <v/>
      </c>
    </row>
    <row r="24">
      <c r="A24" s="13">
        <f>IF(B24="","",ROW()-4)</f>
        <v/>
      </c>
      <c r="B24" s="14" t="n"/>
      <c r="C24" s="14" t="n"/>
      <c r="D24" s="14" t="n"/>
      <c r="E24" s="14" t="n"/>
      <c r="F24" s="14" t="n"/>
      <c r="G24" s="14" t="n"/>
      <c r="H24" s="14" t="n"/>
      <c r="I24" s="14" t="n"/>
      <c r="J24">
        <f>IF(G24="keep",COUNTIF(G$5:G24,"keep"),"")</f>
        <v/>
      </c>
      <c r="K24">
        <f>IF(G24="park",COUNTIF(G$5:G24,"park"),"")</f>
        <v/>
      </c>
      <c r="L24">
        <f>IF(OR(G24="keep",G24="adjust"),COUNTIF(G$5:G24,"keep")+COUNTIF(G$5:G24,"adjust"),"")</f>
        <v/>
      </c>
    </row>
    <row r="25">
      <c r="A25" s="13">
        <f>IF(B25="","",ROW()-4)</f>
        <v/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>
        <f>IF(G25="keep",COUNTIF(G$5:G25,"keep"),"")</f>
        <v/>
      </c>
      <c r="K25">
        <f>IF(G25="park",COUNTIF(G$5:G25,"park"),"")</f>
        <v/>
      </c>
      <c r="L25">
        <f>IF(OR(G25="keep",G25="adjust"),COUNTIF(G$5:G25,"keep")+COUNTIF(G$5:G25,"adjust"),"")</f>
        <v/>
      </c>
    </row>
    <row r="26">
      <c r="A26" s="13">
        <f>IF(B26="","",ROW()-4)</f>
        <v/>
      </c>
      <c r="B26" s="14" t="n"/>
      <c r="C26" s="14" t="n"/>
      <c r="D26" s="14" t="n"/>
      <c r="E26" s="14" t="n"/>
      <c r="F26" s="14" t="n"/>
      <c r="G26" s="14" t="n"/>
      <c r="H26" s="14" t="n"/>
      <c r="I26" s="14" t="n"/>
      <c r="J26">
        <f>IF(G26="keep",COUNTIF(G$5:G26,"keep"),"")</f>
        <v/>
      </c>
      <c r="K26">
        <f>IF(G26="park",COUNTIF(G$5:G26,"park"),"")</f>
        <v/>
      </c>
      <c r="L26">
        <f>IF(OR(G26="keep",G26="adjust"),COUNTIF(G$5:G26,"keep")+COUNTIF(G$5:G26,"adjust"),"")</f>
        <v/>
      </c>
    </row>
    <row r="27">
      <c r="A27" s="13">
        <f>IF(B27="","",ROW()-4)</f>
        <v/>
      </c>
      <c r="B27" s="14" t="n"/>
      <c r="C27" s="14" t="n"/>
      <c r="D27" s="14" t="n"/>
      <c r="E27" s="14" t="n"/>
      <c r="F27" s="14" t="n"/>
      <c r="G27" s="14" t="n"/>
      <c r="H27" s="14" t="n"/>
      <c r="I27" s="14" t="n"/>
      <c r="J27">
        <f>IF(G27="keep",COUNTIF(G$5:G27,"keep"),"")</f>
        <v/>
      </c>
      <c r="K27">
        <f>IF(G27="park",COUNTIF(G$5:G27,"park"),"")</f>
        <v/>
      </c>
      <c r="L27">
        <f>IF(OR(G27="keep",G27="adjust"),COUNTIF(G$5:G27,"keep")+COUNTIF(G$5:G27,"adjust"),"")</f>
        <v/>
      </c>
    </row>
    <row r="28">
      <c r="A28" s="13">
        <f>IF(B28="","",ROW()-4)</f>
        <v/>
      </c>
      <c r="B28" s="14" t="n"/>
      <c r="C28" s="14" t="n"/>
      <c r="D28" s="14" t="n"/>
      <c r="E28" s="14" t="n"/>
      <c r="F28" s="14" t="n"/>
      <c r="G28" s="14" t="n"/>
      <c r="H28" s="14" t="n"/>
      <c r="I28" s="14" t="n"/>
      <c r="J28">
        <f>IF(G28="keep",COUNTIF(G$5:G28,"keep"),"")</f>
        <v/>
      </c>
      <c r="K28">
        <f>IF(G28="park",COUNTIF(G$5:G28,"park"),"")</f>
        <v/>
      </c>
      <c r="L28">
        <f>IF(OR(G28="keep",G28="adjust"),COUNTIF(G$5:G28,"keep")+COUNTIF(G$5:G28,"adjust"),"")</f>
        <v/>
      </c>
    </row>
    <row r="29">
      <c r="A29" s="13">
        <f>IF(B29="","",ROW()-4)</f>
        <v/>
      </c>
      <c r="B29" s="14" t="n"/>
      <c r="C29" s="14" t="n"/>
      <c r="D29" s="14" t="n"/>
      <c r="E29" s="14" t="n"/>
      <c r="F29" s="14" t="n"/>
      <c r="G29" s="14" t="n"/>
      <c r="H29" s="14" t="n"/>
      <c r="I29" s="14" t="n"/>
      <c r="J29">
        <f>IF(G29="keep",COUNTIF(G$5:G29,"keep"),"")</f>
        <v/>
      </c>
      <c r="K29">
        <f>IF(G29="park",COUNTIF(G$5:G29,"park"),"")</f>
        <v/>
      </c>
      <c r="L29">
        <f>IF(OR(G29="keep",G29="adjust"),COUNTIF(G$5:G29,"keep")+COUNTIF(G$5:G29,"adjust"),"")</f>
        <v/>
      </c>
    </row>
    <row r="30">
      <c r="A30" s="13">
        <f>IF(B30="","",ROW()-4)</f>
        <v/>
      </c>
      <c r="B30" s="14" t="n"/>
      <c r="C30" s="14" t="n"/>
      <c r="D30" s="14" t="n"/>
      <c r="E30" s="14" t="n"/>
      <c r="F30" s="14" t="n"/>
      <c r="G30" s="14" t="n"/>
      <c r="H30" s="14" t="n"/>
      <c r="I30" s="14" t="n"/>
      <c r="J30">
        <f>IF(G30="keep",COUNTIF(G$5:G30,"keep"),"")</f>
        <v/>
      </c>
      <c r="K30">
        <f>IF(G30="park",COUNTIF(G$5:G30,"park"),"")</f>
        <v/>
      </c>
      <c r="L30">
        <f>IF(OR(G30="keep",G30="adjust"),COUNTIF(G$5:G30,"keep")+COUNTIF(G$5:G30,"adjust"),"")</f>
        <v/>
      </c>
    </row>
    <row r="31">
      <c r="A31" s="13">
        <f>IF(B31="","",ROW()-4)</f>
        <v/>
      </c>
      <c r="B31" s="14" t="n"/>
      <c r="C31" s="14" t="n"/>
      <c r="D31" s="14" t="n"/>
      <c r="E31" s="14" t="n"/>
      <c r="F31" s="14" t="n"/>
      <c r="G31" s="14" t="n"/>
      <c r="H31" s="14" t="n"/>
      <c r="I31" s="14" t="n"/>
      <c r="J31">
        <f>IF(G31="keep",COUNTIF(G$5:G31,"keep"),"")</f>
        <v/>
      </c>
      <c r="K31">
        <f>IF(G31="park",COUNTIF(G$5:G31,"park"),"")</f>
        <v/>
      </c>
      <c r="L31">
        <f>IF(OR(G31="keep",G31="adjust"),COUNTIF(G$5:G31,"keep")+COUNTIF(G$5:G31,"adjust"),"")</f>
        <v/>
      </c>
    </row>
    <row r="32">
      <c r="A32" s="13">
        <f>IF(B32="","",ROW()-4)</f>
        <v/>
      </c>
      <c r="B32" s="14" t="n"/>
      <c r="C32" s="14" t="n"/>
      <c r="D32" s="14" t="n"/>
      <c r="E32" s="14" t="n"/>
      <c r="F32" s="14" t="n"/>
      <c r="G32" s="14" t="n"/>
      <c r="H32" s="14" t="n"/>
      <c r="I32" s="14" t="n"/>
      <c r="J32">
        <f>IF(G32="keep",COUNTIF(G$5:G32,"keep"),"")</f>
        <v/>
      </c>
      <c r="K32">
        <f>IF(G32="park",COUNTIF(G$5:G32,"park"),"")</f>
        <v/>
      </c>
      <c r="L32">
        <f>IF(OR(G32="keep",G32="adjust"),COUNTIF(G$5:G32,"keep")+COUNTIF(G$5:G32,"adjust"),"")</f>
        <v/>
      </c>
    </row>
    <row r="33">
      <c r="A33" s="13">
        <f>IF(B33="","",ROW()-4)</f>
        <v/>
      </c>
      <c r="B33" s="14" t="n"/>
      <c r="C33" s="14" t="n"/>
      <c r="D33" s="14" t="n"/>
      <c r="E33" s="14" t="n"/>
      <c r="F33" s="14" t="n"/>
      <c r="G33" s="14" t="n"/>
      <c r="H33" s="14" t="n"/>
      <c r="I33" s="14" t="n"/>
      <c r="J33">
        <f>IF(G33="keep",COUNTIF(G$5:G33,"keep"),"")</f>
        <v/>
      </c>
      <c r="K33">
        <f>IF(G33="park",COUNTIF(G$5:G33,"park"),"")</f>
        <v/>
      </c>
      <c r="L33">
        <f>IF(OR(G33="keep",G33="adjust"),COUNTIF(G$5:G33,"keep")+COUNTIF(G$5:G33,"adjust"),"")</f>
        <v/>
      </c>
    </row>
    <row r="34">
      <c r="A34" s="13">
        <f>IF(B34="","",ROW()-4)</f>
        <v/>
      </c>
      <c r="B34" s="14" t="n"/>
      <c r="C34" s="14" t="n"/>
      <c r="D34" s="14" t="n"/>
      <c r="E34" s="14" t="n"/>
      <c r="F34" s="14" t="n"/>
      <c r="G34" s="14" t="n"/>
      <c r="H34" s="14" t="n"/>
      <c r="I34" s="14" t="n"/>
      <c r="J34">
        <f>IF(G34="keep",COUNTIF(G$5:G34,"keep"),"")</f>
        <v/>
      </c>
      <c r="K34">
        <f>IF(G34="park",COUNTIF(G$5:G34,"park"),"")</f>
        <v/>
      </c>
      <c r="L34">
        <f>IF(OR(G34="keep",G34="adjust"),COUNTIF(G$5:G34,"keep")+COUNTIF(G$5:G34,"adjust"),"")</f>
        <v/>
      </c>
    </row>
    <row r="35">
      <c r="A35" s="13">
        <f>IF(B35="","",ROW()-4)</f>
        <v/>
      </c>
      <c r="B35" s="14" t="n"/>
      <c r="C35" s="14" t="n"/>
      <c r="D35" s="14" t="n"/>
      <c r="E35" s="14" t="n"/>
      <c r="F35" s="14" t="n"/>
      <c r="G35" s="14" t="n"/>
      <c r="H35" s="14" t="n"/>
      <c r="I35" s="14" t="n"/>
      <c r="J35">
        <f>IF(G35="keep",COUNTIF(G$5:G35,"keep"),"")</f>
        <v/>
      </c>
      <c r="K35">
        <f>IF(G35="park",COUNTIF(G$5:G35,"park"),"")</f>
        <v/>
      </c>
      <c r="L35">
        <f>IF(OR(G35="keep",G35="adjust"),COUNTIF(G$5:G35,"keep")+COUNTIF(G$5:G35,"adjust"),"")</f>
        <v/>
      </c>
    </row>
    <row r="36">
      <c r="A36" s="13">
        <f>IF(B36="","",ROW()-4)</f>
        <v/>
      </c>
      <c r="B36" s="14" t="n"/>
      <c r="C36" s="14" t="n"/>
      <c r="D36" s="14" t="n"/>
      <c r="E36" s="14" t="n"/>
      <c r="F36" s="14" t="n"/>
      <c r="G36" s="14" t="n"/>
      <c r="H36" s="14" t="n"/>
      <c r="I36" s="14" t="n"/>
      <c r="J36">
        <f>IF(G36="keep",COUNTIF(G$5:G36,"keep"),"")</f>
        <v/>
      </c>
      <c r="K36">
        <f>IF(G36="park",COUNTIF(G$5:G36,"park"),"")</f>
        <v/>
      </c>
      <c r="L36">
        <f>IF(OR(G36="keep",G36="adjust"),COUNTIF(G$5:G36,"keep")+COUNTIF(G$5:G36,"adjust"),"")</f>
        <v/>
      </c>
    </row>
    <row r="37">
      <c r="A37" s="13">
        <f>IF(B37="","",ROW()-4)</f>
        <v/>
      </c>
      <c r="B37" s="14" t="n"/>
      <c r="C37" s="14" t="n"/>
      <c r="D37" s="14" t="n"/>
      <c r="E37" s="14" t="n"/>
      <c r="F37" s="14" t="n"/>
      <c r="G37" s="14" t="n"/>
      <c r="H37" s="14" t="n"/>
      <c r="I37" s="14" t="n"/>
      <c r="J37">
        <f>IF(G37="keep",COUNTIF(G$5:G37,"keep"),"")</f>
        <v/>
      </c>
      <c r="K37">
        <f>IF(G37="park",COUNTIF(G$5:G37,"park"),"")</f>
        <v/>
      </c>
      <c r="L37">
        <f>IF(OR(G37="keep",G37="adjust"),COUNTIF(G$5:G37,"keep")+COUNTIF(G$5:G37,"adjust"),"")</f>
        <v/>
      </c>
    </row>
    <row r="38">
      <c r="A38" s="13">
        <f>IF(B38="","",ROW()-4)</f>
        <v/>
      </c>
      <c r="B38" s="14" t="n"/>
      <c r="C38" s="14" t="n"/>
      <c r="D38" s="14" t="n"/>
      <c r="E38" s="14" t="n"/>
      <c r="F38" s="14" t="n"/>
      <c r="G38" s="14" t="n"/>
      <c r="H38" s="14" t="n"/>
      <c r="I38" s="14" t="n"/>
      <c r="J38">
        <f>IF(G38="keep",COUNTIF(G$5:G38,"keep"),"")</f>
        <v/>
      </c>
      <c r="K38">
        <f>IF(G38="park",COUNTIF(G$5:G38,"park"),"")</f>
        <v/>
      </c>
      <c r="L38">
        <f>IF(OR(G38="keep",G38="adjust"),COUNTIF(G$5:G38,"keep")+COUNTIF(G$5:G38,"adjust"),"")</f>
        <v/>
      </c>
    </row>
    <row r="39">
      <c r="A39" s="13">
        <f>IF(B39="","",ROW()-4)</f>
        <v/>
      </c>
      <c r="B39" s="14" t="n"/>
      <c r="C39" s="14" t="n"/>
      <c r="D39" s="14" t="n"/>
      <c r="E39" s="14" t="n"/>
      <c r="F39" s="14" t="n"/>
      <c r="G39" s="14" t="n"/>
      <c r="H39" s="14" t="n"/>
      <c r="I39" s="14" t="n"/>
      <c r="J39">
        <f>IF(G39="keep",COUNTIF(G$5:G39,"keep"),"")</f>
        <v/>
      </c>
      <c r="K39">
        <f>IF(G39="park",COUNTIF(G$5:G39,"park"),"")</f>
        <v/>
      </c>
      <c r="L39">
        <f>IF(OR(G39="keep",G39="adjust"),COUNTIF(G$5:G39,"keep")+COUNTIF(G$5:G39,"adjust"),"")</f>
        <v/>
      </c>
    </row>
    <row r="40">
      <c r="A40" s="13">
        <f>IF(B40="","",ROW()-4)</f>
        <v/>
      </c>
      <c r="B40" s="14" t="n"/>
      <c r="C40" s="14" t="n"/>
      <c r="D40" s="14" t="n"/>
      <c r="E40" s="14" t="n"/>
      <c r="F40" s="14" t="n"/>
      <c r="G40" s="14" t="n"/>
      <c r="H40" s="14" t="n"/>
      <c r="I40" s="14" t="n"/>
      <c r="J40">
        <f>IF(G40="keep",COUNTIF(G$5:G40,"keep"),"")</f>
        <v/>
      </c>
      <c r="K40">
        <f>IF(G40="park",COUNTIF(G$5:G40,"park"),"")</f>
        <v/>
      </c>
      <c r="L40">
        <f>IF(OR(G40="keep",G40="adjust"),COUNTIF(G$5:G40,"keep")+COUNTIF(G$5:G40,"adjust"),"")</f>
        <v/>
      </c>
    </row>
    <row r="41">
      <c r="A41" s="13">
        <f>IF(B41="","",ROW()-4)</f>
        <v/>
      </c>
      <c r="B41" s="14" t="n"/>
      <c r="C41" s="14" t="n"/>
      <c r="D41" s="14" t="n"/>
      <c r="E41" s="14" t="n"/>
      <c r="F41" s="14" t="n"/>
      <c r="G41" s="14" t="n"/>
      <c r="H41" s="14" t="n"/>
      <c r="I41" s="14" t="n"/>
      <c r="J41">
        <f>IF(G41="keep",COUNTIF(G$5:G41,"keep"),"")</f>
        <v/>
      </c>
      <c r="K41">
        <f>IF(G41="park",COUNTIF(G$5:G41,"park"),"")</f>
        <v/>
      </c>
      <c r="L41">
        <f>IF(OR(G41="keep",G41="adjust"),COUNTIF(G$5:G41,"keep")+COUNTIF(G$5:G41,"adjust"),"")</f>
        <v/>
      </c>
    </row>
    <row r="42">
      <c r="A42" s="13">
        <f>IF(B42="","",ROW()-4)</f>
        <v/>
      </c>
      <c r="B42" s="14" t="n"/>
      <c r="C42" s="14" t="n"/>
      <c r="D42" s="14" t="n"/>
      <c r="E42" s="14" t="n"/>
      <c r="F42" s="14" t="n"/>
      <c r="G42" s="14" t="n"/>
      <c r="H42" s="14" t="n"/>
      <c r="I42" s="14" t="n"/>
      <c r="J42">
        <f>IF(G42="keep",COUNTIF(G$5:G42,"keep"),"")</f>
        <v/>
      </c>
      <c r="K42">
        <f>IF(G42="park",COUNTIF(G$5:G42,"park"),"")</f>
        <v/>
      </c>
      <c r="L42">
        <f>IF(OR(G42="keep",G42="adjust"),COUNTIF(G$5:G42,"keep")+COUNTIF(G$5:G42,"adjust"),"")</f>
        <v/>
      </c>
    </row>
    <row r="43">
      <c r="A43" s="13">
        <f>IF(B43="","",ROW()-4)</f>
        <v/>
      </c>
      <c r="B43" s="14" t="n"/>
      <c r="C43" s="14" t="n"/>
      <c r="D43" s="14" t="n"/>
      <c r="E43" s="14" t="n"/>
      <c r="F43" s="14" t="n"/>
      <c r="G43" s="14" t="n"/>
      <c r="H43" s="14" t="n"/>
      <c r="I43" s="14" t="n"/>
      <c r="J43">
        <f>IF(G43="keep",COUNTIF(G$5:G43,"keep"),"")</f>
        <v/>
      </c>
      <c r="K43">
        <f>IF(G43="park",COUNTIF(G$5:G43,"park"),"")</f>
        <v/>
      </c>
      <c r="L43">
        <f>IF(OR(G43="keep",G43="adjust"),COUNTIF(G$5:G43,"keep")+COUNTIF(G$5:G43,"adjust"),"")</f>
        <v/>
      </c>
    </row>
    <row r="44">
      <c r="A44" s="13">
        <f>IF(B44="","",ROW()-4)</f>
        <v/>
      </c>
      <c r="B44" s="14" t="n"/>
      <c r="C44" s="14" t="n"/>
      <c r="D44" s="14" t="n"/>
      <c r="E44" s="14" t="n"/>
      <c r="F44" s="14" t="n"/>
      <c r="G44" s="14" t="n"/>
      <c r="H44" s="14" t="n"/>
      <c r="I44" s="14" t="n"/>
      <c r="J44">
        <f>IF(G44="keep",COUNTIF(G$5:G44,"keep"),"")</f>
        <v/>
      </c>
      <c r="K44">
        <f>IF(G44="park",COUNTIF(G$5:G44,"park"),"")</f>
        <v/>
      </c>
      <c r="L44">
        <f>IF(OR(G44="keep",G44="adjust"),COUNTIF(G$5:G44,"keep")+COUNTIF(G$5:G44,"adjust"),"")</f>
        <v/>
      </c>
    </row>
    <row r="45">
      <c r="A45" s="13">
        <f>IF(B45="","",ROW()-4)</f>
        <v/>
      </c>
      <c r="B45" s="14" t="n"/>
      <c r="C45" s="14" t="n"/>
      <c r="D45" s="14" t="n"/>
      <c r="E45" s="14" t="n"/>
      <c r="F45" s="14" t="n"/>
      <c r="G45" s="14" t="n"/>
      <c r="H45" s="14" t="n"/>
      <c r="I45" s="14" t="n"/>
      <c r="J45">
        <f>IF(G45="keep",COUNTIF(G$5:G45,"keep"),"")</f>
        <v/>
      </c>
      <c r="K45">
        <f>IF(G45="park",COUNTIF(G$5:G45,"park"),"")</f>
        <v/>
      </c>
      <c r="L45">
        <f>IF(OR(G45="keep",G45="adjust"),COUNTIF(G$5:G45,"keep")+COUNTIF(G$5:G45,"adjust"),"")</f>
        <v/>
      </c>
    </row>
    <row r="46">
      <c r="A46" s="13">
        <f>IF(B46="","",ROW()-4)</f>
        <v/>
      </c>
      <c r="B46" s="14" t="n"/>
      <c r="C46" s="14" t="n"/>
      <c r="D46" s="14" t="n"/>
      <c r="E46" s="14" t="n"/>
      <c r="F46" s="14" t="n"/>
      <c r="G46" s="14" t="n"/>
      <c r="H46" s="14" t="n"/>
      <c r="I46" s="14" t="n"/>
      <c r="J46">
        <f>IF(G46="keep",COUNTIF(G$5:G46,"keep"),"")</f>
        <v/>
      </c>
      <c r="K46">
        <f>IF(G46="park",COUNTIF(G$5:G46,"park"),"")</f>
        <v/>
      </c>
      <c r="L46">
        <f>IF(OR(G46="keep",G46="adjust"),COUNTIF(G$5:G46,"keep")+COUNTIF(G$5:G46,"adjust"),"")</f>
        <v/>
      </c>
    </row>
    <row r="47">
      <c r="A47" s="13">
        <f>IF(B47="","",ROW()-4)</f>
        <v/>
      </c>
      <c r="B47" s="14" t="n"/>
      <c r="C47" s="14" t="n"/>
      <c r="D47" s="14" t="n"/>
      <c r="E47" s="14" t="n"/>
      <c r="F47" s="14" t="n"/>
      <c r="G47" s="14" t="n"/>
      <c r="H47" s="14" t="n"/>
      <c r="I47" s="14" t="n"/>
      <c r="J47">
        <f>IF(G47="keep",COUNTIF(G$5:G47,"keep"),"")</f>
        <v/>
      </c>
      <c r="K47">
        <f>IF(G47="park",COUNTIF(G$5:G47,"park"),"")</f>
        <v/>
      </c>
      <c r="L47">
        <f>IF(OR(G47="keep",G47="adjust"),COUNTIF(G$5:G47,"keep")+COUNTIF(G$5:G47,"adjust"),"")</f>
        <v/>
      </c>
    </row>
    <row r="48">
      <c r="A48" s="13">
        <f>IF(B48="","",ROW()-4)</f>
        <v/>
      </c>
      <c r="B48" s="14" t="n"/>
      <c r="C48" s="14" t="n"/>
      <c r="D48" s="14" t="n"/>
      <c r="E48" s="14" t="n"/>
      <c r="F48" s="14" t="n"/>
      <c r="G48" s="14" t="n"/>
      <c r="H48" s="14" t="n"/>
      <c r="I48" s="14" t="n"/>
      <c r="J48">
        <f>IF(G48="keep",COUNTIF(G$5:G48,"keep"),"")</f>
        <v/>
      </c>
      <c r="K48">
        <f>IF(G48="park",COUNTIF(G$5:G48,"park"),"")</f>
        <v/>
      </c>
      <c r="L48">
        <f>IF(OR(G48="keep",G48="adjust"),COUNTIF(G$5:G48,"keep")+COUNTIF(G$5:G48,"adjust"),"")</f>
        <v/>
      </c>
    </row>
    <row r="49">
      <c r="A49" s="13">
        <f>IF(B49="","",ROW()-4)</f>
        <v/>
      </c>
      <c r="B49" s="14" t="n"/>
      <c r="C49" s="14" t="n"/>
      <c r="D49" s="14" t="n"/>
      <c r="E49" s="14" t="n"/>
      <c r="F49" s="14" t="n"/>
      <c r="G49" s="14" t="n"/>
      <c r="H49" s="14" t="n"/>
      <c r="I49" s="14" t="n"/>
      <c r="J49">
        <f>IF(G49="keep",COUNTIF(G$5:G49,"keep"),"")</f>
        <v/>
      </c>
      <c r="K49">
        <f>IF(G49="park",COUNTIF(G$5:G49,"park"),"")</f>
        <v/>
      </c>
      <c r="L49">
        <f>IF(OR(G49="keep",G49="adjust"),COUNTIF(G$5:G49,"keep")+COUNTIF(G$5:G49,"adjust"),"")</f>
        <v/>
      </c>
    </row>
    <row r="50">
      <c r="A50" s="13">
        <f>IF(B50="","",ROW()-4)</f>
        <v/>
      </c>
      <c r="B50" s="14" t="n"/>
      <c r="C50" s="14" t="n"/>
      <c r="D50" s="14" t="n"/>
      <c r="E50" s="14" t="n"/>
      <c r="F50" s="14" t="n"/>
      <c r="G50" s="14" t="n"/>
      <c r="H50" s="14" t="n"/>
      <c r="I50" s="14" t="n"/>
      <c r="J50">
        <f>IF(G50="keep",COUNTIF(G$5:G50,"keep"),"")</f>
        <v/>
      </c>
      <c r="K50">
        <f>IF(G50="park",COUNTIF(G$5:G50,"park"),"")</f>
        <v/>
      </c>
      <c r="L50">
        <f>IF(OR(G50="keep",G50="adjust"),COUNTIF(G$5:G50,"keep")+COUNTIF(G$5:G50,"adjust"),"")</f>
        <v/>
      </c>
    </row>
    <row r="51">
      <c r="A51" s="13">
        <f>IF(B51="","",ROW()-4)</f>
        <v/>
      </c>
      <c r="B51" s="14" t="n"/>
      <c r="C51" s="14" t="n"/>
      <c r="D51" s="14" t="n"/>
      <c r="E51" s="14" t="n"/>
      <c r="F51" s="14" t="n"/>
      <c r="G51" s="14" t="n"/>
      <c r="H51" s="14" t="n"/>
      <c r="I51" s="14" t="n"/>
      <c r="J51">
        <f>IF(G51="keep",COUNTIF(G$5:G51,"keep"),"")</f>
        <v/>
      </c>
      <c r="K51">
        <f>IF(G51="park",COUNTIF(G$5:G51,"park"),"")</f>
        <v/>
      </c>
      <c r="L51">
        <f>IF(OR(G51="keep",G51="adjust"),COUNTIF(G$5:G51,"keep")+COUNTIF(G$5:G51,"adjust"),"")</f>
        <v/>
      </c>
    </row>
    <row r="52">
      <c r="A52" s="13">
        <f>IF(B52="","",ROW()-4)</f>
        <v/>
      </c>
      <c r="B52" s="14" t="n"/>
      <c r="C52" s="14" t="n"/>
      <c r="D52" s="14" t="n"/>
      <c r="E52" s="14" t="n"/>
      <c r="F52" s="14" t="n"/>
      <c r="G52" s="14" t="n"/>
      <c r="H52" s="14" t="n"/>
      <c r="I52" s="14" t="n"/>
      <c r="J52">
        <f>IF(G52="keep",COUNTIF(G$5:G52,"keep"),"")</f>
        <v/>
      </c>
      <c r="K52">
        <f>IF(G52="park",COUNTIF(G$5:G52,"park"),"")</f>
        <v/>
      </c>
      <c r="L52">
        <f>IF(OR(G52="keep",G52="adjust"),COUNTIF(G$5:G52,"keep")+COUNTIF(G$5:G52,"adjust"),"")</f>
        <v/>
      </c>
    </row>
    <row r="53">
      <c r="A53" s="13">
        <f>IF(B53="","",ROW()-4)</f>
        <v/>
      </c>
      <c r="B53" s="14" t="n"/>
      <c r="C53" s="14" t="n"/>
      <c r="D53" s="14" t="n"/>
      <c r="E53" s="14" t="n"/>
      <c r="F53" s="14" t="n"/>
      <c r="G53" s="14" t="n"/>
      <c r="H53" s="14" t="n"/>
      <c r="I53" s="14" t="n"/>
      <c r="J53">
        <f>IF(G53="keep",COUNTIF(G$5:G53,"keep"),"")</f>
        <v/>
      </c>
      <c r="K53">
        <f>IF(G53="park",COUNTIF(G$5:G53,"park"),"")</f>
        <v/>
      </c>
      <c r="L53">
        <f>IF(OR(G53="keep",G53="adjust"),COUNTIF(G$5:G53,"keep")+COUNTIF(G$5:G53,"adjust"),"")</f>
        <v/>
      </c>
    </row>
    <row r="54">
      <c r="A54" s="13">
        <f>IF(B54="","",ROW()-4)</f>
        <v/>
      </c>
      <c r="B54" s="14" t="n"/>
      <c r="C54" s="14" t="n"/>
      <c r="D54" s="14" t="n"/>
      <c r="E54" s="14" t="n"/>
      <c r="F54" s="14" t="n"/>
      <c r="G54" s="14" t="n"/>
      <c r="H54" s="14" t="n"/>
      <c r="I54" s="14" t="n"/>
      <c r="J54">
        <f>IF(G54="keep",COUNTIF(G$5:G54,"keep"),"")</f>
        <v/>
      </c>
      <c r="K54">
        <f>IF(G54="park",COUNTIF(G$5:G54,"park"),"")</f>
        <v/>
      </c>
      <c r="L54">
        <f>IF(OR(G54="keep",G54="adjust"),COUNTIF(G$5:G54,"keep")+COUNTIF(G$5:G54,"adjust"),"")</f>
        <v/>
      </c>
    </row>
    <row r="55">
      <c r="A55" s="13">
        <f>IF(B55="","",ROW()-4)</f>
        <v/>
      </c>
      <c r="B55" s="14" t="n"/>
      <c r="C55" s="14" t="n"/>
      <c r="D55" s="14" t="n"/>
      <c r="E55" s="14" t="n"/>
      <c r="F55" s="14" t="n"/>
      <c r="G55" s="14" t="n"/>
      <c r="H55" s="14" t="n"/>
      <c r="I55" s="14" t="n"/>
      <c r="J55">
        <f>IF(G55="keep",COUNTIF(G$5:G55,"keep"),"")</f>
        <v/>
      </c>
      <c r="K55">
        <f>IF(G55="park",COUNTIF(G$5:G55,"park"),"")</f>
        <v/>
      </c>
      <c r="L55">
        <f>IF(OR(G55="keep",G55="adjust"),COUNTIF(G$5:G55,"keep")+COUNTIF(G$5:G55,"adjust"),"")</f>
        <v/>
      </c>
    </row>
    <row r="56">
      <c r="A56" s="13">
        <f>IF(B56="","",ROW()-4)</f>
        <v/>
      </c>
      <c r="B56" s="14" t="n"/>
      <c r="C56" s="14" t="n"/>
      <c r="D56" s="14" t="n"/>
      <c r="E56" s="14" t="n"/>
      <c r="F56" s="14" t="n"/>
      <c r="G56" s="14" t="n"/>
      <c r="H56" s="14" t="n"/>
      <c r="I56" s="14" t="n"/>
      <c r="J56">
        <f>IF(G56="keep",COUNTIF(G$5:G56,"keep"),"")</f>
        <v/>
      </c>
      <c r="K56">
        <f>IF(G56="park",COUNTIF(G$5:G56,"park"),"")</f>
        <v/>
      </c>
      <c r="L56">
        <f>IF(OR(G56="keep",G56="adjust"),COUNTIF(G$5:G56,"keep")+COUNTIF(G$5:G56,"adjust"),"")</f>
        <v/>
      </c>
    </row>
    <row r="57">
      <c r="A57" s="13">
        <f>IF(B57="","",ROW()-4)</f>
        <v/>
      </c>
      <c r="B57" s="14" t="n"/>
      <c r="C57" s="14" t="n"/>
      <c r="D57" s="14" t="n"/>
      <c r="E57" s="14" t="n"/>
      <c r="F57" s="14" t="n"/>
      <c r="G57" s="14" t="n"/>
      <c r="H57" s="14" t="n"/>
      <c r="I57" s="14" t="n"/>
      <c r="J57">
        <f>IF(G57="keep",COUNTIF(G$5:G57,"keep"),"")</f>
        <v/>
      </c>
      <c r="K57">
        <f>IF(G57="park",COUNTIF(G$5:G57,"park"),"")</f>
        <v/>
      </c>
      <c r="L57">
        <f>IF(OR(G57="keep",G57="adjust"),COUNTIF(G$5:G57,"keep")+COUNTIF(G$5:G57,"adjust"),"")</f>
        <v/>
      </c>
    </row>
    <row r="58">
      <c r="A58" s="13">
        <f>IF(B58="","",ROW()-4)</f>
        <v/>
      </c>
      <c r="B58" s="14" t="n"/>
      <c r="C58" s="14" t="n"/>
      <c r="D58" s="14" t="n"/>
      <c r="E58" s="14" t="n"/>
      <c r="F58" s="14" t="n"/>
      <c r="G58" s="14" t="n"/>
      <c r="H58" s="14" t="n"/>
      <c r="I58" s="14" t="n"/>
      <c r="J58">
        <f>IF(G58="keep",COUNTIF(G$5:G58,"keep"),"")</f>
        <v/>
      </c>
      <c r="K58">
        <f>IF(G58="park",COUNTIF(G$5:G58,"park"),"")</f>
        <v/>
      </c>
      <c r="L58">
        <f>IF(OR(G58="keep",G58="adjust"),COUNTIF(G$5:G58,"keep")+COUNTIF(G$5:G58,"adjust"),"")</f>
        <v/>
      </c>
    </row>
    <row r="59">
      <c r="A59" s="13">
        <f>IF(B59="","",ROW()-4)</f>
        <v/>
      </c>
      <c r="B59" s="14" t="n"/>
      <c r="C59" s="14" t="n"/>
      <c r="D59" s="14" t="n"/>
      <c r="E59" s="14" t="n"/>
      <c r="F59" s="14" t="n"/>
      <c r="G59" s="14" t="n"/>
      <c r="H59" s="14" t="n"/>
      <c r="I59" s="14" t="n"/>
      <c r="J59">
        <f>IF(G59="keep",COUNTIF(G$5:G59,"keep"),"")</f>
        <v/>
      </c>
      <c r="K59">
        <f>IF(G59="park",COUNTIF(G$5:G59,"park"),"")</f>
        <v/>
      </c>
      <c r="L59">
        <f>IF(OR(G59="keep",G59="adjust"),COUNTIF(G$5:G59,"keep")+COUNTIF(G$5:G59,"adjust"),"")</f>
        <v/>
      </c>
    </row>
    <row r="60">
      <c r="A60" s="13">
        <f>IF(B60="","",ROW()-4)</f>
        <v/>
      </c>
      <c r="B60" s="14" t="n"/>
      <c r="C60" s="14" t="n"/>
      <c r="D60" s="14" t="n"/>
      <c r="E60" s="14" t="n"/>
      <c r="F60" s="14" t="n"/>
      <c r="G60" s="14" t="n"/>
      <c r="H60" s="14" t="n"/>
      <c r="I60" s="14" t="n"/>
      <c r="J60">
        <f>IF(G60="keep",COUNTIF(G$5:G60,"keep"),"")</f>
        <v/>
      </c>
      <c r="K60">
        <f>IF(G60="park",COUNTIF(G$5:G60,"park"),"")</f>
        <v/>
      </c>
      <c r="L60">
        <f>IF(OR(G60="keep",G60="adjust"),COUNTIF(G$5:G60,"keep")+COUNTIF(G$5:G60,"adjust"),"")</f>
        <v/>
      </c>
    </row>
    <row r="61">
      <c r="A61" s="13">
        <f>IF(B61="","",ROW()-4)</f>
        <v/>
      </c>
      <c r="B61" s="14" t="n"/>
      <c r="C61" s="14" t="n"/>
      <c r="D61" s="14" t="n"/>
      <c r="E61" s="14" t="n"/>
      <c r="F61" s="14" t="n"/>
      <c r="G61" s="14" t="n"/>
      <c r="H61" s="14" t="n"/>
      <c r="I61" s="14" t="n"/>
      <c r="J61">
        <f>IF(G61="keep",COUNTIF(G$5:G61,"keep"),"")</f>
        <v/>
      </c>
      <c r="K61">
        <f>IF(G61="park",COUNTIF(G$5:G61,"park"),"")</f>
        <v/>
      </c>
      <c r="L61">
        <f>IF(OR(G61="keep",G61="adjust"),COUNTIF(G$5:G61,"keep")+COUNTIF(G$5:G61,"adjust"),"")</f>
        <v/>
      </c>
    </row>
    <row r="62">
      <c r="A62" s="13">
        <f>IF(B62="","",ROW()-4)</f>
        <v/>
      </c>
      <c r="B62" s="14" t="n"/>
      <c r="C62" s="14" t="n"/>
      <c r="D62" s="14" t="n"/>
      <c r="E62" s="14" t="n"/>
      <c r="F62" s="14" t="n"/>
      <c r="G62" s="14" t="n"/>
      <c r="H62" s="14" t="n"/>
      <c r="I62" s="14" t="n"/>
      <c r="J62">
        <f>IF(G62="keep",COUNTIF(G$5:G62,"keep"),"")</f>
        <v/>
      </c>
      <c r="K62">
        <f>IF(G62="park",COUNTIF(G$5:G62,"park"),"")</f>
        <v/>
      </c>
      <c r="L62">
        <f>IF(OR(G62="keep",G62="adjust"),COUNTIF(G$5:G62,"keep")+COUNTIF(G$5:G62,"adjust"),"")</f>
        <v/>
      </c>
    </row>
    <row r="63">
      <c r="A63" s="13">
        <f>IF(B63="","",ROW()-4)</f>
        <v/>
      </c>
      <c r="B63" s="14" t="n"/>
      <c r="C63" s="14" t="n"/>
      <c r="D63" s="14" t="n"/>
      <c r="E63" s="14" t="n"/>
      <c r="F63" s="14" t="n"/>
      <c r="G63" s="14" t="n"/>
      <c r="H63" s="14" t="n"/>
      <c r="I63" s="14" t="n"/>
      <c r="J63">
        <f>IF(G63="keep",COUNTIF(G$5:G63,"keep"),"")</f>
        <v/>
      </c>
      <c r="K63">
        <f>IF(G63="park",COUNTIF(G$5:G63,"park"),"")</f>
        <v/>
      </c>
      <c r="L63">
        <f>IF(OR(G63="keep",G63="adjust"),COUNTIF(G$5:G63,"keep")+COUNTIF(G$5:G63,"adjust"),"")</f>
        <v/>
      </c>
    </row>
    <row r="64">
      <c r="A64" s="13">
        <f>IF(B64="","",ROW()-4)</f>
        <v/>
      </c>
      <c r="B64" s="14" t="n"/>
      <c r="C64" s="14" t="n"/>
      <c r="D64" s="14" t="n"/>
      <c r="E64" s="14" t="n"/>
      <c r="F64" s="14" t="n"/>
      <c r="G64" s="14" t="n"/>
      <c r="H64" s="14" t="n"/>
      <c r="I64" s="14" t="n"/>
      <c r="J64">
        <f>IF(G64="keep",COUNTIF(G$5:G64,"keep"),"")</f>
        <v/>
      </c>
      <c r="K64">
        <f>IF(G64="park",COUNTIF(G$5:G64,"park"),"")</f>
        <v/>
      </c>
      <c r="L64">
        <f>IF(OR(G64="keep",G64="adjust"),COUNTIF(G$5:G64,"keep")+COUNTIF(G$5:G64,"adjust"),"")</f>
        <v/>
      </c>
    </row>
    <row r="65">
      <c r="A65" s="13">
        <f>IF(B65="","",ROW()-4)</f>
        <v/>
      </c>
      <c r="B65" s="14" t="n"/>
      <c r="C65" s="14" t="n"/>
      <c r="D65" s="14" t="n"/>
      <c r="E65" s="14" t="n"/>
      <c r="F65" s="14" t="n"/>
      <c r="G65" s="14" t="n"/>
      <c r="H65" s="14" t="n"/>
      <c r="I65" s="14" t="n"/>
      <c r="J65">
        <f>IF(G65="keep",COUNTIF(G$5:G65,"keep"),"")</f>
        <v/>
      </c>
      <c r="K65">
        <f>IF(G65="park",COUNTIF(G$5:G65,"park"),"")</f>
        <v/>
      </c>
      <c r="L65">
        <f>IF(OR(G65="keep",G65="adjust"),COUNTIF(G$5:G65,"keep")+COUNTIF(G$5:G65,"adjust"),"")</f>
        <v/>
      </c>
    </row>
    <row r="66">
      <c r="A66" s="13">
        <f>IF(B66="","",ROW()-4)</f>
        <v/>
      </c>
      <c r="B66" s="14" t="n"/>
      <c r="C66" s="14" t="n"/>
      <c r="D66" s="14" t="n"/>
      <c r="E66" s="14" t="n"/>
      <c r="F66" s="14" t="n"/>
      <c r="G66" s="14" t="n"/>
      <c r="H66" s="14" t="n"/>
      <c r="I66" s="14" t="n"/>
      <c r="J66">
        <f>IF(G66="keep",COUNTIF(G$5:G66,"keep"),"")</f>
        <v/>
      </c>
      <c r="K66">
        <f>IF(G66="park",COUNTIF(G$5:G66,"park"),"")</f>
        <v/>
      </c>
      <c r="L66">
        <f>IF(OR(G66="keep",G66="adjust"),COUNTIF(G$5:G66,"keep")+COUNTIF(G$5:G66,"adjust"),"")</f>
        <v/>
      </c>
    </row>
    <row r="67">
      <c r="A67" s="13">
        <f>IF(B67="","",ROW()-4)</f>
        <v/>
      </c>
      <c r="B67" s="14" t="n"/>
      <c r="C67" s="14" t="n"/>
      <c r="D67" s="14" t="n"/>
      <c r="E67" s="14" t="n"/>
      <c r="F67" s="14" t="n"/>
      <c r="G67" s="14" t="n"/>
      <c r="H67" s="14" t="n"/>
      <c r="I67" s="14" t="n"/>
      <c r="J67">
        <f>IF(G67="keep",COUNTIF(G$5:G67,"keep"),"")</f>
        <v/>
      </c>
      <c r="K67">
        <f>IF(G67="park",COUNTIF(G$5:G67,"park"),"")</f>
        <v/>
      </c>
      <c r="L67">
        <f>IF(OR(G67="keep",G67="adjust"),COUNTIF(G$5:G67,"keep")+COUNTIF(G$5:G67,"adjust"),"")</f>
        <v/>
      </c>
    </row>
    <row r="68">
      <c r="A68" s="13">
        <f>IF(B68="","",ROW()-4)</f>
        <v/>
      </c>
      <c r="B68" s="14" t="n"/>
      <c r="C68" s="14" t="n"/>
      <c r="D68" s="14" t="n"/>
      <c r="E68" s="14" t="n"/>
      <c r="F68" s="14" t="n"/>
      <c r="G68" s="14" t="n"/>
      <c r="H68" s="14" t="n"/>
      <c r="I68" s="14" t="n"/>
      <c r="J68">
        <f>IF(G68="keep",COUNTIF(G$5:G68,"keep"),"")</f>
        <v/>
      </c>
      <c r="K68">
        <f>IF(G68="park",COUNTIF(G$5:G68,"park"),"")</f>
        <v/>
      </c>
      <c r="L68">
        <f>IF(OR(G68="keep",G68="adjust"),COUNTIF(G$5:G68,"keep")+COUNTIF(G$5:G68,"adjust"),"")</f>
        <v/>
      </c>
    </row>
    <row r="69">
      <c r="A69" s="13">
        <f>IF(B69="","",ROW()-4)</f>
        <v/>
      </c>
      <c r="B69" s="14" t="n"/>
      <c r="C69" s="14" t="n"/>
      <c r="D69" s="14" t="n"/>
      <c r="E69" s="14" t="n"/>
      <c r="F69" s="14" t="n"/>
      <c r="G69" s="14" t="n"/>
      <c r="H69" s="14" t="n"/>
      <c r="I69" s="14" t="n"/>
      <c r="J69">
        <f>IF(G69="keep",COUNTIF(G$5:G69,"keep"),"")</f>
        <v/>
      </c>
      <c r="K69">
        <f>IF(G69="park",COUNTIF(G$5:G69,"park"),"")</f>
        <v/>
      </c>
      <c r="L69">
        <f>IF(OR(G69="keep",G69="adjust"),COUNTIF(G$5:G69,"keep")+COUNTIF(G$5:G69,"adjust"),"")</f>
        <v/>
      </c>
    </row>
    <row r="70">
      <c r="A70" s="13">
        <f>IF(B70="","",ROW()-4)</f>
        <v/>
      </c>
      <c r="B70" s="14" t="n"/>
      <c r="C70" s="14" t="n"/>
      <c r="D70" s="14" t="n"/>
      <c r="E70" s="14" t="n"/>
      <c r="F70" s="14" t="n"/>
      <c r="G70" s="14" t="n"/>
      <c r="H70" s="14" t="n"/>
      <c r="I70" s="14" t="n"/>
      <c r="J70">
        <f>IF(G70="keep",COUNTIF(G$5:G70,"keep"),"")</f>
        <v/>
      </c>
      <c r="K70">
        <f>IF(G70="park",COUNTIF(G$5:G70,"park"),"")</f>
        <v/>
      </c>
      <c r="L70">
        <f>IF(OR(G70="keep",G70="adjust"),COUNTIF(G$5:G70,"keep")+COUNTIF(G$5:G70,"adjust"),"")</f>
        <v/>
      </c>
    </row>
    <row r="71">
      <c r="A71" s="13">
        <f>IF(B71="","",ROW()-4)</f>
        <v/>
      </c>
      <c r="B71" s="14" t="n"/>
      <c r="C71" s="14" t="n"/>
      <c r="D71" s="14" t="n"/>
      <c r="E71" s="14" t="n"/>
      <c r="F71" s="14" t="n"/>
      <c r="G71" s="14" t="n"/>
      <c r="H71" s="14" t="n"/>
      <c r="I71" s="14" t="n"/>
      <c r="J71">
        <f>IF(G71="keep",COUNTIF(G$5:G71,"keep"),"")</f>
        <v/>
      </c>
      <c r="K71">
        <f>IF(G71="park",COUNTIF(G$5:G71,"park"),"")</f>
        <v/>
      </c>
      <c r="L71">
        <f>IF(OR(G71="keep",G71="adjust"),COUNTIF(G$5:G71,"keep")+COUNTIF(G$5:G71,"adjust"),"")</f>
        <v/>
      </c>
    </row>
    <row r="72">
      <c r="A72" s="13">
        <f>IF(B72="","",ROW()-4)</f>
        <v/>
      </c>
      <c r="B72" s="14" t="n"/>
      <c r="C72" s="14" t="n"/>
      <c r="D72" s="14" t="n"/>
      <c r="E72" s="14" t="n"/>
      <c r="F72" s="14" t="n"/>
      <c r="G72" s="14" t="n"/>
      <c r="H72" s="14" t="n"/>
      <c r="I72" s="14" t="n"/>
      <c r="J72">
        <f>IF(G72="keep",COUNTIF(G$5:G72,"keep"),"")</f>
        <v/>
      </c>
      <c r="K72">
        <f>IF(G72="park",COUNTIF(G$5:G72,"park"),"")</f>
        <v/>
      </c>
      <c r="L72">
        <f>IF(OR(G72="keep",G72="adjust"),COUNTIF(G$5:G72,"keep")+COUNTIF(G$5:G72,"adjust"),"")</f>
        <v/>
      </c>
    </row>
    <row r="73">
      <c r="A73" s="13">
        <f>IF(B73="","",ROW()-4)</f>
        <v/>
      </c>
      <c r="B73" s="14" t="n"/>
      <c r="C73" s="14" t="n"/>
      <c r="D73" s="14" t="n"/>
      <c r="E73" s="14" t="n"/>
      <c r="F73" s="14" t="n"/>
      <c r="G73" s="14" t="n"/>
      <c r="H73" s="14" t="n"/>
      <c r="I73" s="14" t="n"/>
      <c r="J73">
        <f>IF(G73="keep",COUNTIF(G$5:G73,"keep"),"")</f>
        <v/>
      </c>
      <c r="K73">
        <f>IF(G73="park",COUNTIF(G$5:G73,"park"),"")</f>
        <v/>
      </c>
      <c r="L73">
        <f>IF(OR(G73="keep",G73="adjust"),COUNTIF(G$5:G73,"keep")+COUNTIF(G$5:G73,"adjust"),"")</f>
        <v/>
      </c>
    </row>
    <row r="74">
      <c r="A74" s="13">
        <f>IF(B74="","",ROW()-4)</f>
        <v/>
      </c>
      <c r="B74" s="14" t="n"/>
      <c r="C74" s="14" t="n"/>
      <c r="D74" s="14" t="n"/>
      <c r="E74" s="14" t="n"/>
      <c r="F74" s="14" t="n"/>
      <c r="G74" s="14" t="n"/>
      <c r="H74" s="14" t="n"/>
      <c r="I74" s="14" t="n"/>
      <c r="J74">
        <f>IF(G74="keep",COUNTIF(G$5:G74,"keep"),"")</f>
        <v/>
      </c>
      <c r="K74">
        <f>IF(G74="park",COUNTIF(G$5:G74,"park"),"")</f>
        <v/>
      </c>
      <c r="L74">
        <f>IF(OR(G74="keep",G74="adjust"),COUNTIF(G$5:G74,"keep")+COUNTIF(G$5:G74,"adjust"),"")</f>
        <v/>
      </c>
    </row>
    <row r="75">
      <c r="A75" s="13">
        <f>IF(B75="","",ROW()-4)</f>
        <v/>
      </c>
      <c r="B75" s="14" t="n"/>
      <c r="C75" s="14" t="n"/>
      <c r="D75" s="14" t="n"/>
      <c r="E75" s="14" t="n"/>
      <c r="F75" s="14" t="n"/>
      <c r="G75" s="14" t="n"/>
      <c r="H75" s="14" t="n"/>
      <c r="I75" s="14" t="n"/>
      <c r="J75">
        <f>IF(G75="keep",COUNTIF(G$5:G75,"keep"),"")</f>
        <v/>
      </c>
      <c r="K75">
        <f>IF(G75="park",COUNTIF(G$5:G75,"park"),"")</f>
        <v/>
      </c>
      <c r="L75">
        <f>IF(OR(G75="keep",G75="adjust"),COUNTIF(G$5:G75,"keep")+COUNTIF(G$5:G75,"adjust"),"")</f>
        <v/>
      </c>
    </row>
    <row r="76">
      <c r="A76" s="13">
        <f>IF(B76="","",ROW()-4)</f>
        <v/>
      </c>
      <c r="B76" s="14" t="n"/>
      <c r="C76" s="14" t="n"/>
      <c r="D76" s="14" t="n"/>
      <c r="E76" s="14" t="n"/>
      <c r="F76" s="14" t="n"/>
      <c r="G76" s="14" t="n"/>
      <c r="H76" s="14" t="n"/>
      <c r="I76" s="14" t="n"/>
      <c r="J76">
        <f>IF(G76="keep",COUNTIF(G$5:G76,"keep"),"")</f>
        <v/>
      </c>
      <c r="K76">
        <f>IF(G76="park",COUNTIF(G$5:G76,"park"),"")</f>
        <v/>
      </c>
      <c r="L76">
        <f>IF(OR(G76="keep",G76="adjust"),COUNTIF(G$5:G76,"keep")+COUNTIF(G$5:G76,"adjust"),"")</f>
        <v/>
      </c>
    </row>
    <row r="77">
      <c r="A77" s="13">
        <f>IF(B77="","",ROW()-4)</f>
        <v/>
      </c>
      <c r="B77" s="14" t="n"/>
      <c r="C77" s="14" t="n"/>
      <c r="D77" s="14" t="n"/>
      <c r="E77" s="14" t="n"/>
      <c r="F77" s="14" t="n"/>
      <c r="G77" s="14" t="n"/>
      <c r="H77" s="14" t="n"/>
      <c r="I77" s="14" t="n"/>
      <c r="J77">
        <f>IF(G77="keep",COUNTIF(G$5:G77,"keep"),"")</f>
        <v/>
      </c>
      <c r="K77">
        <f>IF(G77="park",COUNTIF(G$5:G77,"park"),"")</f>
        <v/>
      </c>
      <c r="L77">
        <f>IF(OR(G77="keep",G77="adjust"),COUNTIF(G$5:G77,"keep")+COUNTIF(G$5:G77,"adjust"),"")</f>
        <v/>
      </c>
    </row>
    <row r="78">
      <c r="A78" s="13">
        <f>IF(B78="","",ROW()-4)</f>
        <v/>
      </c>
      <c r="B78" s="14" t="n"/>
      <c r="C78" s="14" t="n"/>
      <c r="D78" s="14" t="n"/>
      <c r="E78" s="14" t="n"/>
      <c r="F78" s="14" t="n"/>
      <c r="G78" s="14" t="n"/>
      <c r="H78" s="14" t="n"/>
      <c r="I78" s="14" t="n"/>
      <c r="J78">
        <f>IF(G78="keep",COUNTIF(G$5:G78,"keep"),"")</f>
        <v/>
      </c>
      <c r="K78">
        <f>IF(G78="park",COUNTIF(G$5:G78,"park"),"")</f>
        <v/>
      </c>
      <c r="L78">
        <f>IF(OR(G78="keep",G78="adjust"),COUNTIF(G$5:G78,"keep")+COUNTIF(G$5:G78,"adjust"),"")</f>
        <v/>
      </c>
    </row>
    <row r="79">
      <c r="A79" s="13">
        <f>IF(B79="","",ROW()-4)</f>
        <v/>
      </c>
      <c r="B79" s="14" t="n"/>
      <c r="C79" s="14" t="n"/>
      <c r="D79" s="14" t="n"/>
      <c r="E79" s="14" t="n"/>
      <c r="F79" s="14" t="n"/>
      <c r="G79" s="14" t="n"/>
      <c r="H79" s="14" t="n"/>
      <c r="I79" s="14" t="n"/>
      <c r="J79">
        <f>IF(G79="keep",COUNTIF(G$5:G79,"keep"),"")</f>
        <v/>
      </c>
      <c r="K79">
        <f>IF(G79="park",COUNTIF(G$5:G79,"park"),"")</f>
        <v/>
      </c>
      <c r="L79">
        <f>IF(OR(G79="keep",G79="adjust"),COUNTIF(G$5:G79,"keep")+COUNTIF(G$5:G79,"adjust"),"")</f>
        <v/>
      </c>
    </row>
    <row r="80">
      <c r="A80" s="13">
        <f>IF(B80="","",ROW()-4)</f>
        <v/>
      </c>
      <c r="B80" s="14" t="n"/>
      <c r="C80" s="14" t="n"/>
      <c r="D80" s="14" t="n"/>
      <c r="E80" s="14" t="n"/>
      <c r="F80" s="14" t="n"/>
      <c r="G80" s="14" t="n"/>
      <c r="H80" s="14" t="n"/>
      <c r="I80" s="14" t="n"/>
      <c r="J80">
        <f>IF(G80="keep",COUNTIF(G$5:G80,"keep"),"")</f>
        <v/>
      </c>
      <c r="K80">
        <f>IF(G80="park",COUNTIF(G$5:G80,"park"),"")</f>
        <v/>
      </c>
      <c r="L80">
        <f>IF(OR(G80="keep",G80="adjust"),COUNTIF(G$5:G80,"keep")+COUNTIF(G$5:G80,"adjust"),"")</f>
        <v/>
      </c>
    </row>
    <row r="81">
      <c r="A81" s="13">
        <f>IF(B81="","",ROW()-4)</f>
        <v/>
      </c>
      <c r="B81" s="14" t="n"/>
      <c r="C81" s="14" t="n"/>
      <c r="D81" s="14" t="n"/>
      <c r="E81" s="14" t="n"/>
      <c r="F81" s="14" t="n"/>
      <c r="G81" s="14" t="n"/>
      <c r="H81" s="14" t="n"/>
      <c r="I81" s="14" t="n"/>
      <c r="J81">
        <f>IF(G81="keep",COUNTIF(G$5:G81,"keep"),"")</f>
        <v/>
      </c>
      <c r="K81">
        <f>IF(G81="park",COUNTIF(G$5:G81,"park"),"")</f>
        <v/>
      </c>
      <c r="L81">
        <f>IF(OR(G81="keep",G81="adjust"),COUNTIF(G$5:G81,"keep")+COUNTIF(G$5:G81,"adjust"),"")</f>
        <v/>
      </c>
    </row>
    <row r="82">
      <c r="A82" s="13">
        <f>IF(B82="","",ROW()-4)</f>
        <v/>
      </c>
      <c r="B82" s="14" t="n"/>
      <c r="C82" s="14" t="n"/>
      <c r="D82" s="14" t="n"/>
      <c r="E82" s="14" t="n"/>
      <c r="F82" s="14" t="n"/>
      <c r="G82" s="14" t="n"/>
      <c r="H82" s="14" t="n"/>
      <c r="I82" s="14" t="n"/>
      <c r="J82">
        <f>IF(G82="keep",COUNTIF(G$5:G82,"keep"),"")</f>
        <v/>
      </c>
      <c r="K82">
        <f>IF(G82="park",COUNTIF(G$5:G82,"park"),"")</f>
        <v/>
      </c>
      <c r="L82">
        <f>IF(OR(G82="keep",G82="adjust"),COUNTIF(G$5:G82,"keep")+COUNTIF(G$5:G82,"adjust"),"")</f>
        <v/>
      </c>
    </row>
    <row r="83">
      <c r="A83" s="13">
        <f>IF(B83="","",ROW()-4)</f>
        <v/>
      </c>
      <c r="B83" s="14" t="n"/>
      <c r="C83" s="14" t="n"/>
      <c r="D83" s="14" t="n"/>
      <c r="E83" s="14" t="n"/>
      <c r="F83" s="14" t="n"/>
      <c r="G83" s="14" t="n"/>
      <c r="H83" s="14" t="n"/>
      <c r="I83" s="14" t="n"/>
      <c r="J83">
        <f>IF(G83="keep",COUNTIF(G$5:G83,"keep"),"")</f>
        <v/>
      </c>
      <c r="K83">
        <f>IF(G83="park",COUNTIF(G$5:G83,"park"),"")</f>
        <v/>
      </c>
      <c r="L83">
        <f>IF(OR(G83="keep",G83="adjust"),COUNTIF(G$5:G83,"keep")+COUNTIF(G$5:G83,"adjust"),"")</f>
        <v/>
      </c>
    </row>
    <row r="84">
      <c r="A84" s="13">
        <f>IF(B84="","",ROW()-4)</f>
        <v/>
      </c>
      <c r="B84" s="14" t="n"/>
      <c r="C84" s="14" t="n"/>
      <c r="D84" s="14" t="n"/>
      <c r="E84" s="14" t="n"/>
      <c r="F84" s="14" t="n"/>
      <c r="G84" s="14" t="n"/>
      <c r="H84" s="14" t="n"/>
      <c r="I84" s="14" t="n"/>
      <c r="J84">
        <f>IF(G84="keep",COUNTIF(G$5:G84,"keep"),"")</f>
        <v/>
      </c>
      <c r="K84">
        <f>IF(G84="park",COUNTIF(G$5:G84,"park"),"")</f>
        <v/>
      </c>
      <c r="L84">
        <f>IF(OR(G84="keep",G84="adjust"),COUNTIF(G$5:G84,"keep")+COUNTIF(G$5:G84,"adjust"),"")</f>
        <v/>
      </c>
    </row>
    <row r="85">
      <c r="A85" s="13">
        <f>IF(B85="","",ROW()-4)</f>
        <v/>
      </c>
      <c r="B85" s="14" t="n"/>
      <c r="C85" s="14" t="n"/>
      <c r="D85" s="14" t="n"/>
      <c r="E85" s="14" t="n"/>
      <c r="F85" s="14" t="n"/>
      <c r="G85" s="14" t="n"/>
      <c r="H85" s="14" t="n"/>
      <c r="I85" s="14" t="n"/>
      <c r="J85">
        <f>IF(G85="keep",COUNTIF(G$5:G85,"keep"),"")</f>
        <v/>
      </c>
      <c r="K85">
        <f>IF(G85="park",COUNTIF(G$5:G85,"park"),"")</f>
        <v/>
      </c>
      <c r="L85">
        <f>IF(OR(G85="keep",G85="adjust"),COUNTIF(G$5:G85,"keep")+COUNTIF(G$5:G85,"adjust"),"")</f>
        <v/>
      </c>
    </row>
    <row r="86">
      <c r="A86" s="13">
        <f>IF(B86="","",ROW()-4)</f>
        <v/>
      </c>
      <c r="B86" s="14" t="n"/>
      <c r="C86" s="14" t="n"/>
      <c r="D86" s="14" t="n"/>
      <c r="E86" s="14" t="n"/>
      <c r="F86" s="14" t="n"/>
      <c r="G86" s="14" t="n"/>
      <c r="H86" s="14" t="n"/>
      <c r="I86" s="14" t="n"/>
      <c r="J86">
        <f>IF(G86="keep",COUNTIF(G$5:G86,"keep"),"")</f>
        <v/>
      </c>
      <c r="K86">
        <f>IF(G86="park",COUNTIF(G$5:G86,"park"),"")</f>
        <v/>
      </c>
      <c r="L86">
        <f>IF(OR(G86="keep",G86="adjust"),COUNTIF(G$5:G86,"keep")+COUNTIF(G$5:G86,"adjust"),"")</f>
        <v/>
      </c>
    </row>
    <row r="87">
      <c r="A87" s="13">
        <f>IF(B87="","",ROW()-4)</f>
        <v/>
      </c>
      <c r="B87" s="14" t="n"/>
      <c r="C87" s="14" t="n"/>
      <c r="D87" s="14" t="n"/>
      <c r="E87" s="14" t="n"/>
      <c r="F87" s="14" t="n"/>
      <c r="G87" s="14" t="n"/>
      <c r="H87" s="14" t="n"/>
      <c r="I87" s="14" t="n"/>
      <c r="J87">
        <f>IF(G87="keep",COUNTIF(G$5:G87,"keep"),"")</f>
        <v/>
      </c>
      <c r="K87">
        <f>IF(G87="park",COUNTIF(G$5:G87,"park"),"")</f>
        <v/>
      </c>
      <c r="L87">
        <f>IF(OR(G87="keep",G87="adjust"),COUNTIF(G$5:G87,"keep")+COUNTIF(G$5:G87,"adjust"),"")</f>
        <v/>
      </c>
    </row>
    <row r="88">
      <c r="A88" s="13">
        <f>IF(B88="","",ROW()-4)</f>
        <v/>
      </c>
      <c r="B88" s="14" t="n"/>
      <c r="C88" s="14" t="n"/>
      <c r="D88" s="14" t="n"/>
      <c r="E88" s="14" t="n"/>
      <c r="F88" s="14" t="n"/>
      <c r="G88" s="14" t="n"/>
      <c r="H88" s="14" t="n"/>
      <c r="I88" s="14" t="n"/>
      <c r="J88">
        <f>IF(G88="keep",COUNTIF(G$5:G88,"keep"),"")</f>
        <v/>
      </c>
      <c r="K88">
        <f>IF(G88="park",COUNTIF(G$5:G88,"park"),"")</f>
        <v/>
      </c>
      <c r="L88">
        <f>IF(OR(G88="keep",G88="adjust"),COUNTIF(G$5:G88,"keep")+COUNTIF(G$5:G88,"adjust"),"")</f>
        <v/>
      </c>
    </row>
    <row r="89">
      <c r="A89" s="13">
        <f>IF(B89="","",ROW()-4)</f>
        <v/>
      </c>
      <c r="B89" s="14" t="n"/>
      <c r="C89" s="14" t="n"/>
      <c r="D89" s="14" t="n"/>
      <c r="E89" s="14" t="n"/>
      <c r="F89" s="14" t="n"/>
      <c r="G89" s="14" t="n"/>
      <c r="H89" s="14" t="n"/>
      <c r="I89" s="14" t="n"/>
      <c r="J89">
        <f>IF(G89="keep",COUNTIF(G$5:G89,"keep"),"")</f>
        <v/>
      </c>
      <c r="K89">
        <f>IF(G89="park",COUNTIF(G$5:G89,"park"),"")</f>
        <v/>
      </c>
      <c r="L89">
        <f>IF(OR(G89="keep",G89="adjust"),COUNTIF(G$5:G89,"keep")+COUNTIF(G$5:G89,"adjust"),"")</f>
        <v/>
      </c>
    </row>
    <row r="90">
      <c r="A90" s="13">
        <f>IF(B90="","",ROW()-4)</f>
        <v/>
      </c>
      <c r="B90" s="14" t="n"/>
      <c r="C90" s="14" t="n"/>
      <c r="D90" s="14" t="n"/>
      <c r="E90" s="14" t="n"/>
      <c r="F90" s="14" t="n"/>
      <c r="G90" s="14" t="n"/>
      <c r="H90" s="14" t="n"/>
      <c r="I90" s="14" t="n"/>
      <c r="J90">
        <f>IF(G90="keep",COUNTIF(G$5:G90,"keep"),"")</f>
        <v/>
      </c>
      <c r="K90">
        <f>IF(G90="park",COUNTIF(G$5:G90,"park"),"")</f>
        <v/>
      </c>
      <c r="L90">
        <f>IF(OR(G90="keep",G90="adjust"),COUNTIF(G$5:G90,"keep")+COUNTIF(G$5:G90,"adjust"),"")</f>
        <v/>
      </c>
    </row>
    <row r="91">
      <c r="A91" s="13">
        <f>IF(B91="","",ROW()-4)</f>
        <v/>
      </c>
      <c r="B91" s="14" t="n"/>
      <c r="C91" s="14" t="n"/>
      <c r="D91" s="14" t="n"/>
      <c r="E91" s="14" t="n"/>
      <c r="F91" s="14" t="n"/>
      <c r="G91" s="14" t="n"/>
      <c r="H91" s="14" t="n"/>
      <c r="I91" s="14" t="n"/>
      <c r="J91">
        <f>IF(G91="keep",COUNTIF(G$5:G91,"keep"),"")</f>
        <v/>
      </c>
      <c r="K91">
        <f>IF(G91="park",COUNTIF(G$5:G91,"park"),"")</f>
        <v/>
      </c>
      <c r="L91">
        <f>IF(OR(G91="keep",G91="adjust"),COUNTIF(G$5:G91,"keep")+COUNTIF(G$5:G91,"adjust"),"")</f>
        <v/>
      </c>
    </row>
    <row r="92">
      <c r="A92" s="13">
        <f>IF(B92="","",ROW()-4)</f>
        <v/>
      </c>
      <c r="B92" s="14" t="n"/>
      <c r="C92" s="14" t="n"/>
      <c r="D92" s="14" t="n"/>
      <c r="E92" s="14" t="n"/>
      <c r="F92" s="14" t="n"/>
      <c r="G92" s="14" t="n"/>
      <c r="H92" s="14" t="n"/>
      <c r="I92" s="14" t="n"/>
      <c r="J92">
        <f>IF(G92="keep",COUNTIF(G$5:G92,"keep"),"")</f>
        <v/>
      </c>
      <c r="K92">
        <f>IF(G92="park",COUNTIF(G$5:G92,"park"),"")</f>
        <v/>
      </c>
      <c r="L92">
        <f>IF(OR(G92="keep",G92="adjust"),COUNTIF(G$5:G92,"keep")+COUNTIF(G$5:G92,"adjust"),"")</f>
        <v/>
      </c>
    </row>
    <row r="93">
      <c r="A93" s="13">
        <f>IF(B93="","",ROW()-4)</f>
        <v/>
      </c>
      <c r="B93" s="14" t="n"/>
      <c r="C93" s="14" t="n"/>
      <c r="D93" s="14" t="n"/>
      <c r="E93" s="14" t="n"/>
      <c r="F93" s="14" t="n"/>
      <c r="G93" s="14" t="n"/>
      <c r="H93" s="14" t="n"/>
      <c r="I93" s="14" t="n"/>
      <c r="J93">
        <f>IF(G93="keep",COUNTIF(G$5:G93,"keep"),"")</f>
        <v/>
      </c>
      <c r="K93">
        <f>IF(G93="park",COUNTIF(G$5:G93,"park"),"")</f>
        <v/>
      </c>
      <c r="L93">
        <f>IF(OR(G93="keep",G93="adjust"),COUNTIF(G$5:G93,"keep")+COUNTIF(G$5:G93,"adjust"),"")</f>
        <v/>
      </c>
    </row>
    <row r="94">
      <c r="A94" s="13">
        <f>IF(B94="","",ROW()-4)</f>
        <v/>
      </c>
      <c r="B94" s="14" t="n"/>
      <c r="C94" s="14" t="n"/>
      <c r="D94" s="14" t="n"/>
      <c r="E94" s="14" t="n"/>
      <c r="F94" s="14" t="n"/>
      <c r="G94" s="14" t="n"/>
      <c r="H94" s="14" t="n"/>
      <c r="I94" s="14" t="n"/>
      <c r="J94">
        <f>IF(G94="keep",COUNTIF(G$5:G94,"keep"),"")</f>
        <v/>
      </c>
      <c r="K94">
        <f>IF(G94="park",COUNTIF(G$5:G94,"park"),"")</f>
        <v/>
      </c>
      <c r="L94">
        <f>IF(OR(G94="keep",G94="adjust"),COUNTIF(G$5:G94,"keep")+COUNTIF(G$5:G94,"adjust"),"")</f>
        <v/>
      </c>
    </row>
    <row r="95">
      <c r="A95" s="13">
        <f>IF(B95="","",ROW()-4)</f>
        <v/>
      </c>
      <c r="B95" s="14" t="n"/>
      <c r="C95" s="14" t="n"/>
      <c r="D95" s="14" t="n"/>
      <c r="E95" s="14" t="n"/>
      <c r="F95" s="14" t="n"/>
      <c r="G95" s="14" t="n"/>
      <c r="H95" s="14" t="n"/>
      <c r="I95" s="14" t="n"/>
      <c r="J95">
        <f>IF(G95="keep",COUNTIF(G$5:G95,"keep"),"")</f>
        <v/>
      </c>
      <c r="K95">
        <f>IF(G95="park",COUNTIF(G$5:G95,"park"),"")</f>
        <v/>
      </c>
      <c r="L95">
        <f>IF(OR(G95="keep",G95="adjust"),COUNTIF(G$5:G95,"keep")+COUNTIF(G$5:G95,"adjust"),"")</f>
        <v/>
      </c>
    </row>
    <row r="96">
      <c r="A96" s="13">
        <f>IF(B96="","",ROW()-4)</f>
        <v/>
      </c>
      <c r="B96" s="14" t="n"/>
      <c r="C96" s="14" t="n"/>
      <c r="D96" s="14" t="n"/>
      <c r="E96" s="14" t="n"/>
      <c r="F96" s="14" t="n"/>
      <c r="G96" s="14" t="n"/>
      <c r="H96" s="14" t="n"/>
      <c r="I96" s="14" t="n"/>
      <c r="J96">
        <f>IF(G96="keep",COUNTIF(G$5:G96,"keep"),"")</f>
        <v/>
      </c>
      <c r="K96">
        <f>IF(G96="park",COUNTIF(G$5:G96,"park"),"")</f>
        <v/>
      </c>
      <c r="L96">
        <f>IF(OR(G96="keep",G96="adjust"),COUNTIF(G$5:G96,"keep")+COUNTIF(G$5:G96,"adjust"),"")</f>
        <v/>
      </c>
    </row>
    <row r="97">
      <c r="A97" s="13">
        <f>IF(B97="","",ROW()-4)</f>
        <v/>
      </c>
      <c r="B97" s="14" t="n"/>
      <c r="C97" s="14" t="n"/>
      <c r="D97" s="14" t="n"/>
      <c r="E97" s="14" t="n"/>
      <c r="F97" s="14" t="n"/>
      <c r="G97" s="14" t="n"/>
      <c r="H97" s="14" t="n"/>
      <c r="I97" s="14" t="n"/>
      <c r="J97">
        <f>IF(G97="keep",COUNTIF(G$5:G97,"keep"),"")</f>
        <v/>
      </c>
      <c r="K97">
        <f>IF(G97="park",COUNTIF(G$5:G97,"park"),"")</f>
        <v/>
      </c>
      <c r="L97">
        <f>IF(OR(G97="keep",G97="adjust"),COUNTIF(G$5:G97,"keep")+COUNTIF(G$5:G97,"adjust"),"")</f>
        <v/>
      </c>
    </row>
    <row r="98">
      <c r="A98" s="13">
        <f>IF(B98="","",ROW()-4)</f>
        <v/>
      </c>
      <c r="B98" s="14" t="n"/>
      <c r="C98" s="14" t="n"/>
      <c r="D98" s="14" t="n"/>
      <c r="E98" s="14" t="n"/>
      <c r="F98" s="14" t="n"/>
      <c r="G98" s="14" t="n"/>
      <c r="H98" s="14" t="n"/>
      <c r="I98" s="14" t="n"/>
      <c r="J98">
        <f>IF(G98="keep",COUNTIF(G$5:G98,"keep"),"")</f>
        <v/>
      </c>
      <c r="K98">
        <f>IF(G98="park",COUNTIF(G$5:G98,"park"),"")</f>
        <v/>
      </c>
      <c r="L98">
        <f>IF(OR(G98="keep",G98="adjust"),COUNTIF(G$5:G98,"keep")+COUNTIF(G$5:G98,"adjust"),"")</f>
        <v/>
      </c>
    </row>
    <row r="99">
      <c r="A99" s="13">
        <f>IF(B99="","",ROW()-4)</f>
        <v/>
      </c>
      <c r="B99" s="14" t="n"/>
      <c r="C99" s="14" t="n"/>
      <c r="D99" s="14" t="n"/>
      <c r="E99" s="14" t="n"/>
      <c r="F99" s="14" t="n"/>
      <c r="G99" s="14" t="n"/>
      <c r="H99" s="14" t="n"/>
      <c r="I99" s="14" t="n"/>
      <c r="J99">
        <f>IF(G99="keep",COUNTIF(G$5:G99,"keep"),"")</f>
        <v/>
      </c>
      <c r="K99">
        <f>IF(G99="park",COUNTIF(G$5:G99,"park"),"")</f>
        <v/>
      </c>
      <c r="L99">
        <f>IF(OR(G99="keep",G99="adjust"),COUNTIF(G$5:G99,"keep")+COUNTIF(G$5:G99,"adjust"),"")</f>
        <v/>
      </c>
    </row>
    <row r="100">
      <c r="A100" s="13">
        <f>IF(B100="","",ROW()-4)</f>
        <v/>
      </c>
      <c r="B100" s="14" t="n"/>
      <c r="C100" s="14" t="n"/>
      <c r="D100" s="14" t="n"/>
      <c r="E100" s="14" t="n"/>
      <c r="F100" s="14" t="n"/>
      <c r="G100" s="14" t="n"/>
      <c r="H100" s="14" t="n"/>
      <c r="I100" s="14" t="n"/>
      <c r="J100">
        <f>IF(G100="keep",COUNTIF(G$5:G100,"keep"),"")</f>
        <v/>
      </c>
      <c r="K100">
        <f>IF(G100="park",COUNTIF(G$5:G100,"park"),"")</f>
        <v/>
      </c>
      <c r="L100">
        <f>IF(OR(G100="keep",G100="adjust"),COUNTIF(G$5:G100,"keep")+COUNTIF(G$5:G100,"adjust"),"")</f>
        <v/>
      </c>
    </row>
    <row r="101">
      <c r="A101" s="13">
        <f>IF(B101="","",ROW()-4)</f>
        <v/>
      </c>
      <c r="B101" s="14" t="n"/>
      <c r="C101" s="14" t="n"/>
      <c r="D101" s="14" t="n"/>
      <c r="E101" s="14" t="n"/>
      <c r="F101" s="14" t="n"/>
      <c r="G101" s="14" t="n"/>
      <c r="H101" s="14" t="n"/>
      <c r="I101" s="14" t="n"/>
      <c r="J101">
        <f>IF(G101="keep",COUNTIF(G$5:G101,"keep"),"")</f>
        <v/>
      </c>
      <c r="K101">
        <f>IF(G101="park",COUNTIF(G$5:G101,"park"),"")</f>
        <v/>
      </c>
      <c r="L101">
        <f>IF(OR(G101="keep",G101="adjust"),COUNTIF(G$5:G101,"keep")+COUNTIF(G$5:G101,"adjust"),"")</f>
        <v/>
      </c>
    </row>
    <row r="102">
      <c r="A102" s="13">
        <f>IF(B102="","",ROW()-4)</f>
        <v/>
      </c>
      <c r="B102" s="14" t="n"/>
      <c r="C102" s="14" t="n"/>
      <c r="D102" s="14" t="n"/>
      <c r="E102" s="14" t="n"/>
      <c r="F102" s="14" t="n"/>
      <c r="G102" s="14" t="n"/>
      <c r="H102" s="14" t="n"/>
      <c r="I102" s="14" t="n"/>
      <c r="J102">
        <f>IF(G102="keep",COUNTIF(G$5:G102,"keep"),"")</f>
        <v/>
      </c>
      <c r="K102">
        <f>IF(G102="park",COUNTIF(G$5:G102,"park"),"")</f>
        <v/>
      </c>
      <c r="L102">
        <f>IF(OR(G102="keep",G102="adjust"),COUNTIF(G$5:G102,"keep")+COUNTIF(G$5:G102,"adjust"),"")</f>
        <v/>
      </c>
    </row>
    <row r="103">
      <c r="A103" s="13">
        <f>IF(B103="","",ROW()-4)</f>
        <v/>
      </c>
      <c r="B103" s="14" t="n"/>
      <c r="C103" s="14" t="n"/>
      <c r="D103" s="14" t="n"/>
      <c r="E103" s="14" t="n"/>
      <c r="F103" s="14" t="n"/>
      <c r="G103" s="14" t="n"/>
      <c r="H103" s="14" t="n"/>
      <c r="I103" s="14" t="n"/>
      <c r="J103">
        <f>IF(G103="keep",COUNTIF(G$5:G103,"keep"),"")</f>
        <v/>
      </c>
      <c r="K103">
        <f>IF(G103="park",COUNTIF(G$5:G103,"park"),"")</f>
        <v/>
      </c>
      <c r="L103">
        <f>IF(OR(G103="keep",G103="adjust"),COUNTIF(G$5:G103,"keep")+COUNTIF(G$5:G103,"adjust"),"")</f>
        <v/>
      </c>
    </row>
    <row r="104">
      <c r="A104" s="13">
        <f>IF(B104="","",ROW()-4)</f>
        <v/>
      </c>
      <c r="B104" s="14" t="n"/>
      <c r="C104" s="14" t="n"/>
      <c r="D104" s="14" t="n"/>
      <c r="E104" s="14" t="n"/>
      <c r="F104" s="14" t="n"/>
      <c r="G104" s="14" t="n"/>
      <c r="H104" s="14" t="n"/>
      <c r="I104" s="14" t="n"/>
      <c r="J104">
        <f>IF(G104="keep",COUNTIF(G$5:G104,"keep"),"")</f>
        <v/>
      </c>
      <c r="K104">
        <f>IF(G104="park",COUNTIF(G$5:G104,"park"),"")</f>
        <v/>
      </c>
      <c r="L104">
        <f>IF(OR(G104="keep",G104="adjust"),COUNTIF(G$5:G104,"keep")+COUNTIF(G$5:G104,"adjust"),"")</f>
        <v/>
      </c>
    </row>
    <row r="105">
      <c r="A105" s="13">
        <f>IF(B105="","",ROW()-4)</f>
        <v/>
      </c>
      <c r="B105" s="14" t="n"/>
      <c r="C105" s="14" t="n"/>
      <c r="D105" s="14" t="n"/>
      <c r="E105" s="14" t="n"/>
      <c r="F105" s="14" t="n"/>
      <c r="G105" s="14" t="n"/>
      <c r="H105" s="14" t="n"/>
      <c r="I105" s="14" t="n"/>
      <c r="J105">
        <f>IF(G105="keep",COUNTIF(G$5:G105,"keep"),"")</f>
        <v/>
      </c>
      <c r="K105">
        <f>IF(G105="park",COUNTIF(G$5:G105,"park"),"")</f>
        <v/>
      </c>
      <c r="L105">
        <f>IF(OR(G105="keep",G105="adjust"),COUNTIF(G$5:G105,"keep")+COUNTIF(G$5:G105,"adjust"),"")</f>
        <v/>
      </c>
    </row>
    <row r="106">
      <c r="A106" s="13">
        <f>IF(B106="","",ROW()-4)</f>
        <v/>
      </c>
      <c r="B106" s="14" t="n"/>
      <c r="C106" s="14" t="n"/>
      <c r="D106" s="14" t="n"/>
      <c r="E106" s="14" t="n"/>
      <c r="F106" s="14" t="n"/>
      <c r="G106" s="14" t="n"/>
      <c r="H106" s="14" t="n"/>
      <c r="I106" s="14" t="n"/>
      <c r="J106">
        <f>IF(G106="keep",COUNTIF(G$5:G106,"keep"),"")</f>
        <v/>
      </c>
      <c r="K106">
        <f>IF(G106="park",COUNTIF(G$5:G106,"park"),"")</f>
        <v/>
      </c>
      <c r="L106">
        <f>IF(OR(G106="keep",G106="adjust"),COUNTIF(G$5:G106,"keep")+COUNTIF(G$5:G106,"adjust"),"")</f>
        <v/>
      </c>
    </row>
    <row r="107">
      <c r="A107" s="13">
        <f>IF(B107="","",ROW()-4)</f>
        <v/>
      </c>
      <c r="B107" s="14" t="n"/>
      <c r="C107" s="14" t="n"/>
      <c r="D107" s="14" t="n"/>
      <c r="E107" s="14" t="n"/>
      <c r="F107" s="14" t="n"/>
      <c r="G107" s="14" t="n"/>
      <c r="H107" s="14" t="n"/>
      <c r="I107" s="14" t="n"/>
      <c r="J107">
        <f>IF(G107="keep",COUNTIF(G$5:G107,"keep"),"")</f>
        <v/>
      </c>
      <c r="K107">
        <f>IF(G107="park",COUNTIF(G$5:G107,"park"),"")</f>
        <v/>
      </c>
      <c r="L107">
        <f>IF(OR(G107="keep",G107="adjust"),COUNTIF(G$5:G107,"keep")+COUNTIF(G$5:G107,"adjust"),"")</f>
        <v/>
      </c>
    </row>
    <row r="108">
      <c r="A108" s="13">
        <f>IF(B108="","",ROW()-4)</f>
        <v/>
      </c>
      <c r="B108" s="14" t="n"/>
      <c r="C108" s="14" t="n"/>
      <c r="D108" s="14" t="n"/>
      <c r="E108" s="14" t="n"/>
      <c r="F108" s="14" t="n"/>
      <c r="G108" s="14" t="n"/>
      <c r="H108" s="14" t="n"/>
      <c r="I108" s="14" t="n"/>
      <c r="J108">
        <f>IF(G108="keep",COUNTIF(G$5:G108,"keep"),"")</f>
        <v/>
      </c>
      <c r="K108">
        <f>IF(G108="park",COUNTIF(G$5:G108,"park"),"")</f>
        <v/>
      </c>
      <c r="L108">
        <f>IF(OR(G108="keep",G108="adjust"),COUNTIF(G$5:G108,"keep")+COUNTIF(G$5:G108,"adjust"),"")</f>
        <v/>
      </c>
    </row>
    <row r="109">
      <c r="A109" s="13">
        <f>IF(B109="","",ROW()-4)</f>
        <v/>
      </c>
      <c r="B109" s="14" t="n"/>
      <c r="C109" s="14" t="n"/>
      <c r="D109" s="14" t="n"/>
      <c r="E109" s="14" t="n"/>
      <c r="F109" s="14" t="n"/>
      <c r="G109" s="14" t="n"/>
      <c r="H109" s="14" t="n"/>
      <c r="I109" s="14" t="n"/>
      <c r="J109">
        <f>IF(G109="keep",COUNTIF(G$5:G109,"keep"),"")</f>
        <v/>
      </c>
      <c r="K109">
        <f>IF(G109="park",COUNTIF(G$5:G109,"park"),"")</f>
        <v/>
      </c>
      <c r="L109">
        <f>IF(OR(G109="keep",G109="adjust"),COUNTIF(G$5:G109,"keep")+COUNTIF(G$5:G109,"adjust"),"")</f>
        <v/>
      </c>
    </row>
    <row r="110">
      <c r="A110" s="13">
        <f>IF(B110="","",ROW()-4)</f>
        <v/>
      </c>
      <c r="B110" s="14" t="n"/>
      <c r="C110" s="14" t="n"/>
      <c r="D110" s="14" t="n"/>
      <c r="E110" s="14" t="n"/>
      <c r="F110" s="14" t="n"/>
      <c r="G110" s="14" t="n"/>
      <c r="H110" s="14" t="n"/>
      <c r="I110" s="14" t="n"/>
      <c r="J110">
        <f>IF(G110="keep",COUNTIF(G$5:G110,"keep"),"")</f>
        <v/>
      </c>
      <c r="K110">
        <f>IF(G110="park",COUNTIF(G$5:G110,"park"),"")</f>
        <v/>
      </c>
      <c r="L110">
        <f>IF(OR(G110="keep",G110="adjust"),COUNTIF(G$5:G110,"keep")+COUNTIF(G$5:G110,"adjust"),"")</f>
        <v/>
      </c>
    </row>
    <row r="111">
      <c r="A111" s="13">
        <f>IF(B111="","",ROW()-4)</f>
        <v/>
      </c>
      <c r="B111" s="14" t="n"/>
      <c r="C111" s="14" t="n"/>
      <c r="D111" s="14" t="n"/>
      <c r="E111" s="14" t="n"/>
      <c r="F111" s="14" t="n"/>
      <c r="G111" s="14" t="n"/>
      <c r="H111" s="14" t="n"/>
      <c r="I111" s="14" t="n"/>
      <c r="J111">
        <f>IF(G111="keep",COUNTIF(G$5:G111,"keep"),"")</f>
        <v/>
      </c>
      <c r="K111">
        <f>IF(G111="park",COUNTIF(G$5:G111,"park"),"")</f>
        <v/>
      </c>
      <c r="L111">
        <f>IF(OR(G111="keep",G111="adjust"),COUNTIF(G$5:G111,"keep")+COUNTIF(G$5:G111,"adjust"),"")</f>
        <v/>
      </c>
    </row>
    <row r="112">
      <c r="A112" s="13">
        <f>IF(B112="","",ROW()-4)</f>
        <v/>
      </c>
      <c r="B112" s="14" t="n"/>
      <c r="C112" s="14" t="n"/>
      <c r="D112" s="14" t="n"/>
      <c r="E112" s="14" t="n"/>
      <c r="F112" s="14" t="n"/>
      <c r="G112" s="14" t="n"/>
      <c r="H112" s="14" t="n"/>
      <c r="I112" s="14" t="n"/>
      <c r="J112">
        <f>IF(G112="keep",COUNTIF(G$5:G112,"keep"),"")</f>
        <v/>
      </c>
      <c r="K112">
        <f>IF(G112="park",COUNTIF(G$5:G112,"park"),"")</f>
        <v/>
      </c>
      <c r="L112">
        <f>IF(OR(G112="keep",G112="adjust"),COUNTIF(G$5:G112,"keep")+COUNTIF(G$5:G112,"adjust"),"")</f>
        <v/>
      </c>
    </row>
    <row r="113">
      <c r="A113" s="13">
        <f>IF(B113="","",ROW()-4)</f>
        <v/>
      </c>
      <c r="B113" s="14" t="n"/>
      <c r="C113" s="14" t="n"/>
      <c r="D113" s="14" t="n"/>
      <c r="E113" s="14" t="n"/>
      <c r="F113" s="14" t="n"/>
      <c r="G113" s="14" t="n"/>
      <c r="H113" s="14" t="n"/>
      <c r="I113" s="14" t="n"/>
      <c r="J113">
        <f>IF(G113="keep",COUNTIF(G$5:G113,"keep"),"")</f>
        <v/>
      </c>
      <c r="K113">
        <f>IF(G113="park",COUNTIF(G$5:G113,"park"),"")</f>
        <v/>
      </c>
      <c r="L113">
        <f>IF(OR(G113="keep",G113="adjust"),COUNTIF(G$5:G113,"keep")+COUNTIF(G$5:G113,"adjust"),"")</f>
        <v/>
      </c>
    </row>
    <row r="114">
      <c r="A114" s="13">
        <f>IF(B114="","",ROW()-4)</f>
        <v/>
      </c>
      <c r="B114" s="14" t="n"/>
      <c r="C114" s="14" t="n"/>
      <c r="D114" s="14" t="n"/>
      <c r="E114" s="14" t="n"/>
      <c r="F114" s="14" t="n"/>
      <c r="G114" s="14" t="n"/>
      <c r="H114" s="14" t="n"/>
      <c r="I114" s="14" t="n"/>
      <c r="J114">
        <f>IF(G114="keep",COUNTIF(G$5:G114,"keep"),"")</f>
        <v/>
      </c>
      <c r="K114">
        <f>IF(G114="park",COUNTIF(G$5:G114,"park"),"")</f>
        <v/>
      </c>
      <c r="L114">
        <f>IF(OR(G114="keep",G114="adjust"),COUNTIF(G$5:G114,"keep")+COUNTIF(G$5:G114,"adjust"),"")</f>
        <v/>
      </c>
    </row>
    <row r="115">
      <c r="A115" s="13">
        <f>IF(B115="","",ROW()-4)</f>
        <v/>
      </c>
      <c r="B115" s="14" t="n"/>
      <c r="C115" s="14" t="n"/>
      <c r="D115" s="14" t="n"/>
      <c r="E115" s="14" t="n"/>
      <c r="F115" s="14" t="n"/>
      <c r="G115" s="14" t="n"/>
      <c r="H115" s="14" t="n"/>
      <c r="I115" s="14" t="n"/>
      <c r="J115">
        <f>IF(G115="keep",COUNTIF(G$5:G115,"keep"),"")</f>
        <v/>
      </c>
      <c r="K115">
        <f>IF(G115="park",COUNTIF(G$5:G115,"park"),"")</f>
        <v/>
      </c>
      <c r="L115">
        <f>IF(OR(G115="keep",G115="adjust"),COUNTIF(G$5:G115,"keep")+COUNTIF(G$5:G115,"adjust"),"")</f>
        <v/>
      </c>
    </row>
    <row r="116">
      <c r="A116" s="13">
        <f>IF(B116="","",ROW()-4)</f>
        <v/>
      </c>
      <c r="B116" s="14" t="n"/>
      <c r="C116" s="14" t="n"/>
      <c r="D116" s="14" t="n"/>
      <c r="E116" s="14" t="n"/>
      <c r="F116" s="14" t="n"/>
      <c r="G116" s="14" t="n"/>
      <c r="H116" s="14" t="n"/>
      <c r="I116" s="14" t="n"/>
      <c r="J116">
        <f>IF(G116="keep",COUNTIF(G$5:G116,"keep"),"")</f>
        <v/>
      </c>
      <c r="K116">
        <f>IF(G116="park",COUNTIF(G$5:G116,"park"),"")</f>
        <v/>
      </c>
      <c r="L116">
        <f>IF(OR(G116="keep",G116="adjust"),COUNTIF(G$5:G116,"keep")+COUNTIF(G$5:G116,"adjust"),"")</f>
        <v/>
      </c>
    </row>
    <row r="117">
      <c r="A117" s="13">
        <f>IF(B117="","",ROW()-4)</f>
        <v/>
      </c>
      <c r="B117" s="14" t="n"/>
      <c r="C117" s="14" t="n"/>
      <c r="D117" s="14" t="n"/>
      <c r="E117" s="14" t="n"/>
      <c r="F117" s="14" t="n"/>
      <c r="G117" s="14" t="n"/>
      <c r="H117" s="14" t="n"/>
      <c r="I117" s="14" t="n"/>
      <c r="J117">
        <f>IF(G117="keep",COUNTIF(G$5:G117,"keep"),"")</f>
        <v/>
      </c>
      <c r="K117">
        <f>IF(G117="park",COUNTIF(G$5:G117,"park"),"")</f>
        <v/>
      </c>
      <c r="L117">
        <f>IF(OR(G117="keep",G117="adjust"),COUNTIF(G$5:G117,"keep")+COUNTIF(G$5:G117,"adjust"),"")</f>
        <v/>
      </c>
    </row>
    <row r="118">
      <c r="A118" s="13">
        <f>IF(B118="","",ROW()-4)</f>
        <v/>
      </c>
      <c r="B118" s="14" t="n"/>
      <c r="C118" s="14" t="n"/>
      <c r="D118" s="14" t="n"/>
      <c r="E118" s="14" t="n"/>
      <c r="F118" s="14" t="n"/>
      <c r="G118" s="14" t="n"/>
      <c r="H118" s="14" t="n"/>
      <c r="I118" s="14" t="n"/>
      <c r="J118">
        <f>IF(G118="keep",COUNTIF(G$5:G118,"keep"),"")</f>
        <v/>
      </c>
      <c r="K118">
        <f>IF(G118="park",COUNTIF(G$5:G118,"park"),"")</f>
        <v/>
      </c>
      <c r="L118">
        <f>IF(OR(G118="keep",G118="adjust"),COUNTIF(G$5:G118,"keep")+COUNTIF(G$5:G118,"adjust"),"")</f>
        <v/>
      </c>
    </row>
    <row r="119">
      <c r="A119" s="13">
        <f>IF(B119="","",ROW()-4)</f>
        <v/>
      </c>
      <c r="B119" s="14" t="n"/>
      <c r="C119" s="14" t="n"/>
      <c r="D119" s="14" t="n"/>
      <c r="E119" s="14" t="n"/>
      <c r="F119" s="14" t="n"/>
      <c r="G119" s="14" t="n"/>
      <c r="H119" s="14" t="n"/>
      <c r="I119" s="14" t="n"/>
      <c r="J119">
        <f>IF(G119="keep",COUNTIF(G$5:G119,"keep"),"")</f>
        <v/>
      </c>
      <c r="K119">
        <f>IF(G119="park",COUNTIF(G$5:G119,"park"),"")</f>
        <v/>
      </c>
      <c r="L119">
        <f>IF(OR(G119="keep",G119="adjust"),COUNTIF(G$5:G119,"keep")+COUNTIF(G$5:G119,"adjust"),"")</f>
        <v/>
      </c>
    </row>
    <row r="120">
      <c r="A120" s="13">
        <f>IF(B120="","",ROW()-4)</f>
        <v/>
      </c>
      <c r="B120" s="14" t="n"/>
      <c r="C120" s="14" t="n"/>
      <c r="D120" s="14" t="n"/>
      <c r="E120" s="14" t="n"/>
      <c r="F120" s="14" t="n"/>
      <c r="G120" s="14" t="n"/>
      <c r="H120" s="14" t="n"/>
      <c r="I120" s="14" t="n"/>
      <c r="J120">
        <f>IF(G120="keep",COUNTIF(G$5:G120,"keep"),"")</f>
        <v/>
      </c>
      <c r="K120">
        <f>IF(G120="park",COUNTIF(G$5:G120,"park"),"")</f>
        <v/>
      </c>
      <c r="L120">
        <f>IF(OR(G120="keep",G120="adjust"),COUNTIF(G$5:G120,"keep")+COUNTIF(G$5:G120,"adjust"),"")</f>
        <v/>
      </c>
    </row>
    <row r="121">
      <c r="A121" s="13">
        <f>IF(B121="","",ROW()-4)</f>
        <v/>
      </c>
      <c r="B121" s="14" t="n"/>
      <c r="C121" s="14" t="n"/>
      <c r="D121" s="14" t="n"/>
      <c r="E121" s="14" t="n"/>
      <c r="F121" s="14" t="n"/>
      <c r="G121" s="14" t="n"/>
      <c r="H121" s="14" t="n"/>
      <c r="I121" s="14" t="n"/>
      <c r="J121">
        <f>IF(G121="keep",COUNTIF(G$5:G121,"keep"),"")</f>
        <v/>
      </c>
      <c r="K121">
        <f>IF(G121="park",COUNTIF(G$5:G121,"park"),"")</f>
        <v/>
      </c>
      <c r="L121">
        <f>IF(OR(G121="keep",G121="adjust"),COUNTIF(G$5:G121,"keep")+COUNTIF(G$5:G121,"adjust"),"")</f>
        <v/>
      </c>
    </row>
    <row r="122">
      <c r="A122" s="13">
        <f>IF(B122="","",ROW()-4)</f>
        <v/>
      </c>
      <c r="B122" s="14" t="n"/>
      <c r="C122" s="14" t="n"/>
      <c r="D122" s="14" t="n"/>
      <c r="E122" s="14" t="n"/>
      <c r="F122" s="14" t="n"/>
      <c r="G122" s="14" t="n"/>
      <c r="H122" s="14" t="n"/>
      <c r="I122" s="14" t="n"/>
      <c r="J122">
        <f>IF(G122="keep",COUNTIF(G$5:G122,"keep"),"")</f>
        <v/>
      </c>
      <c r="K122">
        <f>IF(G122="park",COUNTIF(G$5:G122,"park"),"")</f>
        <v/>
      </c>
      <c r="L122">
        <f>IF(OR(G122="keep",G122="adjust"),COUNTIF(G$5:G122,"keep")+COUNTIF(G$5:G122,"adjust"),"")</f>
        <v/>
      </c>
    </row>
    <row r="123">
      <c r="A123" s="13">
        <f>IF(B123="","",ROW()-4)</f>
        <v/>
      </c>
      <c r="B123" s="14" t="n"/>
      <c r="C123" s="14" t="n"/>
      <c r="D123" s="14" t="n"/>
      <c r="E123" s="14" t="n"/>
      <c r="F123" s="14" t="n"/>
      <c r="G123" s="14" t="n"/>
      <c r="H123" s="14" t="n"/>
      <c r="I123" s="14" t="n"/>
      <c r="J123">
        <f>IF(G123="keep",COUNTIF(G$5:G123,"keep"),"")</f>
        <v/>
      </c>
      <c r="K123">
        <f>IF(G123="park",COUNTIF(G$5:G123,"park"),"")</f>
        <v/>
      </c>
      <c r="L123">
        <f>IF(OR(G123="keep",G123="adjust"),COUNTIF(G$5:G123,"keep")+COUNTIF(G$5:G123,"adjust"),"")</f>
        <v/>
      </c>
    </row>
    <row r="124">
      <c r="A124" s="13">
        <f>IF(B124="","",ROW()-4)</f>
        <v/>
      </c>
      <c r="B124" s="14" t="n"/>
      <c r="C124" s="14" t="n"/>
      <c r="D124" s="14" t="n"/>
      <c r="E124" s="14" t="n"/>
      <c r="F124" s="14" t="n"/>
      <c r="G124" s="14" t="n"/>
      <c r="H124" s="14" t="n"/>
      <c r="I124" s="14" t="n"/>
      <c r="J124">
        <f>IF(G124="keep",COUNTIF(G$5:G124,"keep"),"")</f>
        <v/>
      </c>
      <c r="K124">
        <f>IF(G124="park",COUNTIF(G$5:G124,"park"),"")</f>
        <v/>
      </c>
      <c r="L124">
        <f>IF(OR(G124="keep",G124="adjust"),COUNTIF(G$5:G124,"keep")+COUNTIF(G$5:G124,"adjust"),"")</f>
        <v/>
      </c>
    </row>
    <row r="125">
      <c r="A125" s="13">
        <f>IF(B125="","",ROW()-4)</f>
        <v/>
      </c>
      <c r="B125" s="14" t="n"/>
      <c r="C125" s="14" t="n"/>
      <c r="D125" s="14" t="n"/>
      <c r="E125" s="14" t="n"/>
      <c r="F125" s="14" t="n"/>
      <c r="G125" s="14" t="n"/>
      <c r="H125" s="14" t="n"/>
      <c r="I125" s="14" t="n"/>
      <c r="J125">
        <f>IF(G125="keep",COUNTIF(G$5:G125,"keep"),"")</f>
        <v/>
      </c>
      <c r="K125">
        <f>IF(G125="park",COUNTIF(G$5:G125,"park"),"")</f>
        <v/>
      </c>
      <c r="L125">
        <f>IF(OR(G125="keep",G125="adjust"),COUNTIF(G$5:G125,"keep")+COUNTIF(G$5:G125,"adjust"),"")</f>
        <v/>
      </c>
    </row>
    <row r="126">
      <c r="A126" s="13">
        <f>IF(B126="","",ROW()-4)</f>
        <v/>
      </c>
      <c r="B126" s="14" t="n"/>
      <c r="C126" s="14" t="n"/>
      <c r="D126" s="14" t="n"/>
      <c r="E126" s="14" t="n"/>
      <c r="F126" s="14" t="n"/>
      <c r="G126" s="14" t="n"/>
      <c r="H126" s="14" t="n"/>
      <c r="I126" s="14" t="n"/>
      <c r="J126">
        <f>IF(G126="keep",COUNTIF(G$5:G126,"keep"),"")</f>
        <v/>
      </c>
      <c r="K126">
        <f>IF(G126="park",COUNTIF(G$5:G126,"park"),"")</f>
        <v/>
      </c>
      <c r="L126">
        <f>IF(OR(G126="keep",G126="adjust"),COUNTIF(G$5:G126,"keep")+COUNTIF(G$5:G126,"adjust"),"")</f>
        <v/>
      </c>
    </row>
    <row r="127">
      <c r="A127" s="13">
        <f>IF(B127="","",ROW()-4)</f>
        <v/>
      </c>
      <c r="B127" s="14" t="n"/>
      <c r="C127" s="14" t="n"/>
      <c r="D127" s="14" t="n"/>
      <c r="E127" s="14" t="n"/>
      <c r="F127" s="14" t="n"/>
      <c r="G127" s="14" t="n"/>
      <c r="H127" s="14" t="n"/>
      <c r="I127" s="14" t="n"/>
      <c r="J127">
        <f>IF(G127="keep",COUNTIF(G$5:G127,"keep"),"")</f>
        <v/>
      </c>
      <c r="K127">
        <f>IF(G127="park",COUNTIF(G$5:G127,"park"),"")</f>
        <v/>
      </c>
      <c r="L127">
        <f>IF(OR(G127="keep",G127="adjust"),COUNTIF(G$5:G127,"keep")+COUNTIF(G$5:G127,"adjust"),"")</f>
        <v/>
      </c>
    </row>
    <row r="128">
      <c r="A128" s="13">
        <f>IF(B128="","",ROW()-4)</f>
        <v/>
      </c>
      <c r="B128" s="14" t="n"/>
      <c r="C128" s="14" t="n"/>
      <c r="D128" s="14" t="n"/>
      <c r="E128" s="14" t="n"/>
      <c r="F128" s="14" t="n"/>
      <c r="G128" s="14" t="n"/>
      <c r="H128" s="14" t="n"/>
      <c r="I128" s="14" t="n"/>
      <c r="J128">
        <f>IF(G128="keep",COUNTIF(G$5:G128,"keep"),"")</f>
        <v/>
      </c>
      <c r="K128">
        <f>IF(G128="park",COUNTIF(G$5:G128,"park"),"")</f>
        <v/>
      </c>
      <c r="L128">
        <f>IF(OR(G128="keep",G128="adjust"),COUNTIF(G$5:G128,"keep")+COUNTIF(G$5:G128,"adjust"),"")</f>
        <v/>
      </c>
    </row>
    <row r="129">
      <c r="A129" s="13">
        <f>IF(B129="","",ROW()-4)</f>
        <v/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>
        <f>IF(G129="keep",COUNTIF(G$5:G129,"keep"),"")</f>
        <v/>
      </c>
      <c r="K129">
        <f>IF(G129="park",COUNTIF(G$5:G129,"park"),"")</f>
        <v/>
      </c>
      <c r="L129">
        <f>IF(OR(G129="keep",G129="adjust"),COUNTIF(G$5:G129,"keep")+COUNTIF(G$5:G129,"adjust"),"")</f>
        <v/>
      </c>
    </row>
    <row r="130">
      <c r="A130" s="13">
        <f>IF(B130="","",ROW()-4)</f>
        <v/>
      </c>
      <c r="B130" s="14" t="n"/>
      <c r="C130" s="14" t="n"/>
      <c r="D130" s="14" t="n"/>
      <c r="E130" s="14" t="n"/>
      <c r="F130" s="14" t="n"/>
      <c r="G130" s="14" t="n"/>
      <c r="H130" s="14" t="n"/>
      <c r="I130" s="14" t="n"/>
      <c r="J130">
        <f>IF(G130="keep",COUNTIF(G$5:G130,"keep"),"")</f>
        <v/>
      </c>
      <c r="K130">
        <f>IF(G130="park",COUNTIF(G$5:G130,"park"),"")</f>
        <v/>
      </c>
      <c r="L130">
        <f>IF(OR(G130="keep",G130="adjust"),COUNTIF(G$5:G130,"keep")+COUNTIF(G$5:G130,"adjust"),"")</f>
        <v/>
      </c>
    </row>
    <row r="131">
      <c r="A131" s="13">
        <f>IF(B131="","",ROW()-4)</f>
        <v/>
      </c>
      <c r="B131" s="14" t="n"/>
      <c r="C131" s="14" t="n"/>
      <c r="D131" s="14" t="n"/>
      <c r="E131" s="14" t="n"/>
      <c r="F131" s="14" t="n"/>
      <c r="G131" s="14" t="n"/>
      <c r="H131" s="14" t="n"/>
      <c r="I131" s="14" t="n"/>
      <c r="J131">
        <f>IF(G131="keep",COUNTIF(G$5:G131,"keep"),"")</f>
        <v/>
      </c>
      <c r="K131">
        <f>IF(G131="park",COUNTIF(G$5:G131,"park"),"")</f>
        <v/>
      </c>
      <c r="L131">
        <f>IF(OR(G131="keep",G131="adjust"),COUNTIF(G$5:G131,"keep")+COUNTIF(G$5:G131,"adjust"),"")</f>
        <v/>
      </c>
    </row>
    <row r="132">
      <c r="A132" s="13">
        <f>IF(B132="","",ROW()-4)</f>
        <v/>
      </c>
      <c r="B132" s="14" t="n"/>
      <c r="C132" s="14" t="n"/>
      <c r="D132" s="14" t="n"/>
      <c r="E132" s="14" t="n"/>
      <c r="F132" s="14" t="n"/>
      <c r="G132" s="14" t="n"/>
      <c r="H132" s="14" t="n"/>
      <c r="I132" s="14" t="n"/>
      <c r="J132">
        <f>IF(G132="keep",COUNTIF(G$5:G132,"keep"),"")</f>
        <v/>
      </c>
      <c r="K132">
        <f>IF(G132="park",COUNTIF(G$5:G132,"park"),"")</f>
        <v/>
      </c>
      <c r="L132">
        <f>IF(OR(G132="keep",G132="adjust"),COUNTIF(G$5:G132,"keep")+COUNTIF(G$5:G132,"adjust"),"")</f>
        <v/>
      </c>
    </row>
    <row r="133">
      <c r="A133" s="13">
        <f>IF(B133="","",ROW()-4)</f>
        <v/>
      </c>
      <c r="B133" s="14" t="n"/>
      <c r="C133" s="14" t="n"/>
      <c r="D133" s="14" t="n"/>
      <c r="E133" s="14" t="n"/>
      <c r="F133" s="14" t="n"/>
      <c r="G133" s="14" t="n"/>
      <c r="H133" s="14" t="n"/>
      <c r="I133" s="14" t="n"/>
      <c r="J133">
        <f>IF(G133="keep",COUNTIF(G$5:G133,"keep"),"")</f>
        <v/>
      </c>
      <c r="K133">
        <f>IF(G133="park",COUNTIF(G$5:G133,"park"),"")</f>
        <v/>
      </c>
      <c r="L133">
        <f>IF(OR(G133="keep",G133="adjust"),COUNTIF(G$5:G133,"keep")+COUNTIF(G$5:G133,"adjust"),"")</f>
        <v/>
      </c>
    </row>
    <row r="134">
      <c r="A134" s="13">
        <f>IF(B134="","",ROW()-4)</f>
        <v/>
      </c>
      <c r="B134" s="14" t="n"/>
      <c r="C134" s="14" t="n"/>
      <c r="D134" s="14" t="n"/>
      <c r="E134" s="14" t="n"/>
      <c r="F134" s="14" t="n"/>
      <c r="G134" s="14" t="n"/>
      <c r="H134" s="14" t="n"/>
      <c r="I134" s="14" t="n"/>
      <c r="J134">
        <f>IF(G134="keep",COUNTIF(G$5:G134,"keep"),"")</f>
        <v/>
      </c>
      <c r="K134">
        <f>IF(G134="park",COUNTIF(G$5:G134,"park"),"")</f>
        <v/>
      </c>
      <c r="L134">
        <f>IF(OR(G134="keep",G134="adjust"),COUNTIF(G$5:G134,"keep")+COUNTIF(G$5:G134,"adjust"),"")</f>
        <v/>
      </c>
    </row>
    <row r="135">
      <c r="A135" s="13">
        <f>IF(B135="","",ROW()-4)</f>
        <v/>
      </c>
      <c r="B135" s="14" t="n"/>
      <c r="C135" s="14" t="n"/>
      <c r="D135" s="14" t="n"/>
      <c r="E135" s="14" t="n"/>
      <c r="F135" s="14" t="n"/>
      <c r="G135" s="14" t="n"/>
      <c r="H135" s="14" t="n"/>
      <c r="I135" s="14" t="n"/>
      <c r="J135">
        <f>IF(G135="keep",COUNTIF(G$5:G135,"keep"),"")</f>
        <v/>
      </c>
      <c r="K135">
        <f>IF(G135="park",COUNTIF(G$5:G135,"park"),"")</f>
        <v/>
      </c>
      <c r="L135">
        <f>IF(OR(G135="keep",G135="adjust"),COUNTIF(G$5:G135,"keep")+COUNTIF(G$5:G135,"adjust"),"")</f>
        <v/>
      </c>
    </row>
    <row r="136">
      <c r="A136" s="13">
        <f>IF(B136="","",ROW()-4)</f>
        <v/>
      </c>
      <c r="B136" s="14" t="n"/>
      <c r="C136" s="14" t="n"/>
      <c r="D136" s="14" t="n"/>
      <c r="E136" s="14" t="n"/>
      <c r="F136" s="14" t="n"/>
      <c r="G136" s="14" t="n"/>
      <c r="H136" s="14" t="n"/>
      <c r="I136" s="14" t="n"/>
      <c r="J136">
        <f>IF(G136="keep",COUNTIF(G$5:G136,"keep"),"")</f>
        <v/>
      </c>
      <c r="K136">
        <f>IF(G136="park",COUNTIF(G$5:G136,"park"),"")</f>
        <v/>
      </c>
      <c r="L136">
        <f>IF(OR(G136="keep",G136="adjust"),COUNTIF(G$5:G136,"keep")+COUNTIF(G$5:G136,"adjust"),"")</f>
        <v/>
      </c>
    </row>
    <row r="137">
      <c r="A137" s="13">
        <f>IF(B137="","",ROW()-4)</f>
        <v/>
      </c>
      <c r="B137" s="14" t="n"/>
      <c r="C137" s="14" t="n"/>
      <c r="D137" s="14" t="n"/>
      <c r="E137" s="14" t="n"/>
      <c r="F137" s="14" t="n"/>
      <c r="G137" s="14" t="n"/>
      <c r="H137" s="14" t="n"/>
      <c r="I137" s="14" t="n"/>
      <c r="J137">
        <f>IF(G137="keep",COUNTIF(G$5:G137,"keep"),"")</f>
        <v/>
      </c>
      <c r="K137">
        <f>IF(G137="park",COUNTIF(G$5:G137,"park"),"")</f>
        <v/>
      </c>
      <c r="L137">
        <f>IF(OR(G137="keep",G137="adjust"),COUNTIF(G$5:G137,"keep")+COUNTIF(G$5:G137,"adjust"),"")</f>
        <v/>
      </c>
    </row>
    <row r="138">
      <c r="A138" s="13">
        <f>IF(B138="","",ROW()-4)</f>
        <v/>
      </c>
      <c r="B138" s="14" t="n"/>
      <c r="C138" s="14" t="n"/>
      <c r="D138" s="14" t="n"/>
      <c r="E138" s="14" t="n"/>
      <c r="F138" s="14" t="n"/>
      <c r="G138" s="14" t="n"/>
      <c r="H138" s="14" t="n"/>
      <c r="I138" s="14" t="n"/>
      <c r="J138">
        <f>IF(G138="keep",COUNTIF(G$5:G138,"keep"),"")</f>
        <v/>
      </c>
      <c r="K138">
        <f>IF(G138="park",COUNTIF(G$5:G138,"park"),"")</f>
        <v/>
      </c>
      <c r="L138">
        <f>IF(OR(G138="keep",G138="adjust"),COUNTIF(G$5:G138,"keep")+COUNTIF(G$5:G138,"adjust"),"")</f>
        <v/>
      </c>
    </row>
    <row r="139">
      <c r="A139" s="13">
        <f>IF(B139="","",ROW()-4)</f>
        <v/>
      </c>
      <c r="B139" s="14" t="n"/>
      <c r="C139" s="14" t="n"/>
      <c r="D139" s="14" t="n"/>
      <c r="E139" s="14" t="n"/>
      <c r="F139" s="14" t="n"/>
      <c r="G139" s="14" t="n"/>
      <c r="H139" s="14" t="n"/>
      <c r="I139" s="14" t="n"/>
      <c r="J139">
        <f>IF(G139="keep",COUNTIF(G$5:G139,"keep"),"")</f>
        <v/>
      </c>
      <c r="K139">
        <f>IF(G139="park",COUNTIF(G$5:G139,"park"),"")</f>
        <v/>
      </c>
      <c r="L139">
        <f>IF(OR(G139="keep",G139="adjust"),COUNTIF(G$5:G139,"keep")+COUNTIF(G$5:G139,"adjust"),"")</f>
        <v/>
      </c>
    </row>
    <row r="140">
      <c r="A140" s="13">
        <f>IF(B140="","",ROW()-4)</f>
        <v/>
      </c>
      <c r="B140" s="14" t="n"/>
      <c r="C140" s="14" t="n"/>
      <c r="D140" s="14" t="n"/>
      <c r="E140" s="14" t="n"/>
      <c r="F140" s="14" t="n"/>
      <c r="G140" s="14" t="n"/>
      <c r="H140" s="14" t="n"/>
      <c r="I140" s="14" t="n"/>
      <c r="J140">
        <f>IF(G140="keep",COUNTIF(G$5:G140,"keep"),"")</f>
        <v/>
      </c>
      <c r="K140">
        <f>IF(G140="park",COUNTIF(G$5:G140,"park"),"")</f>
        <v/>
      </c>
      <c r="L140">
        <f>IF(OR(G140="keep",G140="adjust"),COUNTIF(G$5:G140,"keep")+COUNTIF(G$5:G140,"adjust"),"")</f>
        <v/>
      </c>
    </row>
    <row r="141">
      <c r="A141" s="13">
        <f>IF(B141="","",ROW()-4)</f>
        <v/>
      </c>
      <c r="B141" s="14" t="n"/>
      <c r="C141" s="14" t="n"/>
      <c r="D141" s="14" t="n"/>
      <c r="E141" s="14" t="n"/>
      <c r="F141" s="14" t="n"/>
      <c r="G141" s="14" t="n"/>
      <c r="H141" s="14" t="n"/>
      <c r="I141" s="14" t="n"/>
      <c r="J141">
        <f>IF(G141="keep",COUNTIF(G$5:G141,"keep"),"")</f>
        <v/>
      </c>
      <c r="K141">
        <f>IF(G141="park",COUNTIF(G$5:G141,"park"),"")</f>
        <v/>
      </c>
      <c r="L141">
        <f>IF(OR(G141="keep",G141="adjust"),COUNTIF(G$5:G141,"keep")+COUNTIF(G$5:G141,"adjust"),"")</f>
        <v/>
      </c>
    </row>
    <row r="142">
      <c r="A142" s="13">
        <f>IF(B142="","",ROW()-4)</f>
        <v/>
      </c>
      <c r="B142" s="14" t="n"/>
      <c r="C142" s="14" t="n"/>
      <c r="D142" s="14" t="n"/>
      <c r="E142" s="14" t="n"/>
      <c r="F142" s="14" t="n"/>
      <c r="G142" s="14" t="n"/>
      <c r="H142" s="14" t="n"/>
      <c r="I142" s="14" t="n"/>
      <c r="J142">
        <f>IF(G142="keep",COUNTIF(G$5:G142,"keep"),"")</f>
        <v/>
      </c>
      <c r="K142">
        <f>IF(G142="park",COUNTIF(G$5:G142,"park"),"")</f>
        <v/>
      </c>
      <c r="L142">
        <f>IF(OR(G142="keep",G142="adjust"),COUNTIF(G$5:G142,"keep")+COUNTIF(G$5:G142,"adjust"),"")</f>
        <v/>
      </c>
    </row>
    <row r="143">
      <c r="A143" s="13">
        <f>IF(B143="","",ROW()-4)</f>
        <v/>
      </c>
      <c r="B143" s="14" t="n"/>
      <c r="C143" s="14" t="n"/>
      <c r="D143" s="14" t="n"/>
      <c r="E143" s="14" t="n"/>
      <c r="F143" s="14" t="n"/>
      <c r="G143" s="14" t="n"/>
      <c r="H143" s="14" t="n"/>
      <c r="I143" s="14" t="n"/>
      <c r="J143">
        <f>IF(G143="keep",COUNTIF(G$5:G143,"keep"),"")</f>
        <v/>
      </c>
      <c r="K143">
        <f>IF(G143="park",COUNTIF(G$5:G143,"park"),"")</f>
        <v/>
      </c>
      <c r="L143">
        <f>IF(OR(G143="keep",G143="adjust"),COUNTIF(G$5:G143,"keep")+COUNTIF(G$5:G143,"adjust"),"")</f>
        <v/>
      </c>
    </row>
    <row r="144">
      <c r="A144" s="13">
        <f>IF(B144="","",ROW()-4)</f>
        <v/>
      </c>
      <c r="B144" s="14" t="n"/>
      <c r="C144" s="14" t="n"/>
      <c r="D144" s="14" t="n"/>
      <c r="E144" s="14" t="n"/>
      <c r="F144" s="14" t="n"/>
      <c r="G144" s="14" t="n"/>
      <c r="H144" s="14" t="n"/>
      <c r="I144" s="14" t="n"/>
      <c r="J144">
        <f>IF(G144="keep",COUNTIF(G$5:G144,"keep"),"")</f>
        <v/>
      </c>
      <c r="K144">
        <f>IF(G144="park",COUNTIF(G$5:G144,"park"),"")</f>
        <v/>
      </c>
      <c r="L144">
        <f>IF(OR(G144="keep",G144="adjust"),COUNTIF(G$5:G144,"keep")+COUNTIF(G$5:G144,"adjust"),"")</f>
        <v/>
      </c>
    </row>
    <row r="145">
      <c r="A145" s="13">
        <f>IF(B145="","",ROW()-4)</f>
        <v/>
      </c>
      <c r="B145" s="14" t="n"/>
      <c r="C145" s="14" t="n"/>
      <c r="D145" s="14" t="n"/>
      <c r="E145" s="14" t="n"/>
      <c r="F145" s="14" t="n"/>
      <c r="G145" s="14" t="n"/>
      <c r="H145" s="14" t="n"/>
      <c r="I145" s="14" t="n"/>
      <c r="J145">
        <f>IF(G145="keep",COUNTIF(G$5:G145,"keep"),"")</f>
        <v/>
      </c>
      <c r="K145">
        <f>IF(G145="park",COUNTIF(G$5:G145,"park"),"")</f>
        <v/>
      </c>
      <c r="L145">
        <f>IF(OR(G145="keep",G145="adjust"),COUNTIF(G$5:G145,"keep")+COUNTIF(G$5:G145,"adjust"),"")</f>
        <v/>
      </c>
    </row>
    <row r="146">
      <c r="A146" s="13">
        <f>IF(B146="","",ROW()-4)</f>
        <v/>
      </c>
      <c r="B146" s="14" t="n"/>
      <c r="C146" s="14" t="n"/>
      <c r="D146" s="14" t="n"/>
      <c r="E146" s="14" t="n"/>
      <c r="F146" s="14" t="n"/>
      <c r="G146" s="14" t="n"/>
      <c r="H146" s="14" t="n"/>
      <c r="I146" s="14" t="n"/>
      <c r="J146">
        <f>IF(G146="keep",COUNTIF(G$5:G146,"keep"),"")</f>
        <v/>
      </c>
      <c r="K146">
        <f>IF(G146="park",COUNTIF(G$5:G146,"park"),"")</f>
        <v/>
      </c>
      <c r="L146">
        <f>IF(OR(G146="keep",G146="adjust"),COUNTIF(G$5:G146,"keep")+COUNTIF(G$5:G146,"adjust"),"")</f>
        <v/>
      </c>
    </row>
    <row r="147">
      <c r="A147" s="13">
        <f>IF(B147="","",ROW()-4)</f>
        <v/>
      </c>
      <c r="B147" s="14" t="n"/>
      <c r="C147" s="14" t="n"/>
      <c r="D147" s="14" t="n"/>
      <c r="E147" s="14" t="n"/>
      <c r="F147" s="14" t="n"/>
      <c r="G147" s="14" t="n"/>
      <c r="H147" s="14" t="n"/>
      <c r="I147" s="14" t="n"/>
      <c r="J147">
        <f>IF(G147="keep",COUNTIF(G$5:G147,"keep"),"")</f>
        <v/>
      </c>
      <c r="K147">
        <f>IF(G147="park",COUNTIF(G$5:G147,"park"),"")</f>
        <v/>
      </c>
      <c r="L147">
        <f>IF(OR(G147="keep",G147="adjust"),COUNTIF(G$5:G147,"keep")+COUNTIF(G$5:G147,"adjust"),"")</f>
        <v/>
      </c>
    </row>
    <row r="148">
      <c r="A148" s="13">
        <f>IF(B148="","",ROW()-4)</f>
        <v/>
      </c>
      <c r="B148" s="14" t="n"/>
      <c r="C148" s="14" t="n"/>
      <c r="D148" s="14" t="n"/>
      <c r="E148" s="14" t="n"/>
      <c r="F148" s="14" t="n"/>
      <c r="G148" s="14" t="n"/>
      <c r="H148" s="14" t="n"/>
      <c r="I148" s="14" t="n"/>
      <c r="J148">
        <f>IF(G148="keep",COUNTIF(G$5:G148,"keep"),"")</f>
        <v/>
      </c>
      <c r="K148">
        <f>IF(G148="park",COUNTIF(G$5:G148,"park"),"")</f>
        <v/>
      </c>
      <c r="L148">
        <f>IF(OR(G148="keep",G148="adjust"),COUNTIF(G$5:G148,"keep")+COUNTIF(G$5:G148,"adjust"),"")</f>
        <v/>
      </c>
    </row>
    <row r="149">
      <c r="A149" s="13">
        <f>IF(B149="","",ROW()-4)</f>
        <v/>
      </c>
      <c r="B149" s="14" t="n"/>
      <c r="C149" s="14" t="n"/>
      <c r="D149" s="14" t="n"/>
      <c r="E149" s="14" t="n"/>
      <c r="F149" s="14" t="n"/>
      <c r="G149" s="14" t="n"/>
      <c r="H149" s="14" t="n"/>
      <c r="I149" s="14" t="n"/>
      <c r="J149">
        <f>IF(G149="keep",COUNTIF(G$5:G149,"keep"),"")</f>
        <v/>
      </c>
      <c r="K149">
        <f>IF(G149="park",COUNTIF(G$5:G149,"park"),"")</f>
        <v/>
      </c>
      <c r="L149">
        <f>IF(OR(G149="keep",G149="adjust"),COUNTIF(G$5:G149,"keep")+COUNTIF(G$5:G149,"adjust"),"")</f>
        <v/>
      </c>
    </row>
    <row r="150">
      <c r="A150" s="13">
        <f>IF(B150="","",ROW()-4)</f>
        <v/>
      </c>
      <c r="B150" s="14" t="n"/>
      <c r="C150" s="14" t="n"/>
      <c r="D150" s="14" t="n"/>
      <c r="E150" s="14" t="n"/>
      <c r="F150" s="14" t="n"/>
      <c r="G150" s="14" t="n"/>
      <c r="H150" s="14" t="n"/>
      <c r="I150" s="14" t="n"/>
      <c r="J150">
        <f>IF(G150="keep",COUNTIF(G$5:G150,"keep"),"")</f>
        <v/>
      </c>
      <c r="K150">
        <f>IF(G150="park",COUNTIF(G$5:G150,"park"),"")</f>
        <v/>
      </c>
      <c r="L150">
        <f>IF(OR(G150="keep",G150="adjust"),COUNTIF(G$5:G150,"keep")+COUNTIF(G$5:G150,"adjust"),"")</f>
        <v/>
      </c>
    </row>
    <row r="151">
      <c r="A151" s="13">
        <f>IF(B151="","",ROW()-4)</f>
        <v/>
      </c>
      <c r="B151" s="14" t="n"/>
      <c r="C151" s="14" t="n"/>
      <c r="D151" s="14" t="n"/>
      <c r="E151" s="14" t="n"/>
      <c r="F151" s="14" t="n"/>
      <c r="G151" s="14" t="n"/>
      <c r="H151" s="14" t="n"/>
      <c r="I151" s="14" t="n"/>
      <c r="J151">
        <f>IF(G151="keep",COUNTIF(G$5:G151,"keep"),"")</f>
        <v/>
      </c>
      <c r="K151">
        <f>IF(G151="park",COUNTIF(G$5:G151,"park"),"")</f>
        <v/>
      </c>
      <c r="L151">
        <f>IF(OR(G151="keep",G151="adjust"),COUNTIF(G$5:G151,"keep")+COUNTIF(G$5:G151,"adjust"),"")</f>
        <v/>
      </c>
    </row>
    <row r="152">
      <c r="A152" s="13">
        <f>IF(B152="","",ROW()-4)</f>
        <v/>
      </c>
      <c r="B152" s="14" t="n"/>
      <c r="C152" s="14" t="n"/>
      <c r="D152" s="14" t="n"/>
      <c r="E152" s="14" t="n"/>
      <c r="F152" s="14" t="n"/>
      <c r="G152" s="14" t="n"/>
      <c r="H152" s="14" t="n"/>
      <c r="I152" s="14" t="n"/>
      <c r="J152">
        <f>IF(G152="keep",COUNTIF(G$5:G152,"keep"),"")</f>
        <v/>
      </c>
      <c r="K152">
        <f>IF(G152="park",COUNTIF(G$5:G152,"park"),"")</f>
        <v/>
      </c>
      <c r="L152">
        <f>IF(OR(G152="keep",G152="adjust"),COUNTIF(G$5:G152,"keep")+COUNTIF(G$5:G152,"adjust"),"")</f>
        <v/>
      </c>
    </row>
    <row r="153">
      <c r="A153" s="13">
        <f>IF(B153="","",ROW()-4)</f>
        <v/>
      </c>
      <c r="B153" s="14" t="n"/>
      <c r="C153" s="14" t="n"/>
      <c r="D153" s="14" t="n"/>
      <c r="E153" s="14" t="n"/>
      <c r="F153" s="14" t="n"/>
      <c r="G153" s="14" t="n"/>
      <c r="H153" s="14" t="n"/>
      <c r="I153" s="14" t="n"/>
      <c r="J153">
        <f>IF(G153="keep",COUNTIF(G$5:G153,"keep"),"")</f>
        <v/>
      </c>
      <c r="K153">
        <f>IF(G153="park",COUNTIF(G$5:G153,"park"),"")</f>
        <v/>
      </c>
      <c r="L153">
        <f>IF(OR(G153="keep",G153="adjust"),COUNTIF(G$5:G153,"keep")+COUNTIF(G$5:G153,"adjust"),"")</f>
        <v/>
      </c>
    </row>
    <row r="154">
      <c r="A154" s="13">
        <f>IF(B154="","",ROW()-4)</f>
        <v/>
      </c>
      <c r="B154" s="14" t="n"/>
      <c r="C154" s="14" t="n"/>
      <c r="D154" s="14" t="n"/>
      <c r="E154" s="14" t="n"/>
      <c r="F154" s="14" t="n"/>
      <c r="G154" s="14" t="n"/>
      <c r="H154" s="14" t="n"/>
      <c r="I154" s="14" t="n"/>
      <c r="J154">
        <f>IF(G154="keep",COUNTIF(G$5:G154,"keep"),"")</f>
        <v/>
      </c>
      <c r="K154">
        <f>IF(G154="park",COUNTIF(G$5:G154,"park"),"")</f>
        <v/>
      </c>
      <c r="L154">
        <f>IF(OR(G154="keep",G154="adjust"),COUNTIF(G$5:G154,"keep")+COUNTIF(G$5:G154,"adjust"),"")</f>
        <v/>
      </c>
    </row>
    <row r="155">
      <c r="A155" s="13">
        <f>IF(B155="","",ROW()-4)</f>
        <v/>
      </c>
      <c r="B155" s="14" t="n"/>
      <c r="C155" s="14" t="n"/>
      <c r="D155" s="14" t="n"/>
      <c r="E155" s="14" t="n"/>
      <c r="F155" s="14" t="n"/>
      <c r="G155" s="14" t="n"/>
      <c r="H155" s="14" t="n"/>
      <c r="I155" s="14" t="n"/>
      <c r="J155">
        <f>IF(G155="keep",COUNTIF(G$5:G155,"keep"),"")</f>
        <v/>
      </c>
      <c r="K155">
        <f>IF(G155="park",COUNTIF(G$5:G155,"park"),"")</f>
        <v/>
      </c>
      <c r="L155">
        <f>IF(OR(G155="keep",G155="adjust"),COUNTIF(G$5:G155,"keep")+COUNTIF(G$5:G155,"adjust"),"")</f>
        <v/>
      </c>
    </row>
    <row r="156">
      <c r="A156" s="13">
        <f>IF(B156="","",ROW()-4)</f>
        <v/>
      </c>
      <c r="B156" s="14" t="n"/>
      <c r="C156" s="14" t="n"/>
      <c r="D156" s="14" t="n"/>
      <c r="E156" s="14" t="n"/>
      <c r="F156" s="14" t="n"/>
      <c r="G156" s="14" t="n"/>
      <c r="H156" s="14" t="n"/>
      <c r="I156" s="14" t="n"/>
      <c r="J156">
        <f>IF(G156="keep",COUNTIF(G$5:G156,"keep"),"")</f>
        <v/>
      </c>
      <c r="K156">
        <f>IF(G156="park",COUNTIF(G$5:G156,"park"),"")</f>
        <v/>
      </c>
      <c r="L156">
        <f>IF(OR(G156="keep",G156="adjust"),COUNTIF(G$5:G156,"keep")+COUNTIF(G$5:G156,"adjust"),"")</f>
        <v/>
      </c>
    </row>
    <row r="157">
      <c r="A157" s="13">
        <f>IF(B157="","",ROW()-4)</f>
        <v/>
      </c>
      <c r="B157" s="14" t="n"/>
      <c r="C157" s="14" t="n"/>
      <c r="D157" s="14" t="n"/>
      <c r="E157" s="14" t="n"/>
      <c r="F157" s="14" t="n"/>
      <c r="G157" s="14" t="n"/>
      <c r="H157" s="14" t="n"/>
      <c r="I157" s="14" t="n"/>
      <c r="J157">
        <f>IF(G157="keep",COUNTIF(G$5:G157,"keep"),"")</f>
        <v/>
      </c>
      <c r="K157">
        <f>IF(G157="park",COUNTIF(G$5:G157,"park"),"")</f>
        <v/>
      </c>
      <c r="L157">
        <f>IF(OR(G157="keep",G157="adjust"),COUNTIF(G$5:G157,"keep")+COUNTIF(G$5:G157,"adjust"),"")</f>
        <v/>
      </c>
    </row>
    <row r="158">
      <c r="A158" s="13">
        <f>IF(B158="","",ROW()-4)</f>
        <v/>
      </c>
      <c r="B158" s="14" t="n"/>
      <c r="C158" s="14" t="n"/>
      <c r="D158" s="14" t="n"/>
      <c r="E158" s="14" t="n"/>
      <c r="F158" s="14" t="n"/>
      <c r="G158" s="14" t="n"/>
      <c r="H158" s="14" t="n"/>
      <c r="I158" s="14" t="n"/>
      <c r="J158">
        <f>IF(G158="keep",COUNTIF(G$5:G158,"keep"),"")</f>
        <v/>
      </c>
      <c r="K158">
        <f>IF(G158="park",COUNTIF(G$5:G158,"park"),"")</f>
        <v/>
      </c>
      <c r="L158">
        <f>IF(OR(G158="keep",G158="adjust"),COUNTIF(G$5:G158,"keep")+COUNTIF(G$5:G158,"adjust"),"")</f>
        <v/>
      </c>
    </row>
    <row r="159">
      <c r="A159" s="13">
        <f>IF(B159="","",ROW()-4)</f>
        <v/>
      </c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>
        <f>IF(G159="keep",COUNTIF(G$5:G159,"keep"),"")</f>
        <v/>
      </c>
      <c r="K159">
        <f>IF(G159="park",COUNTIF(G$5:G159,"park"),"")</f>
        <v/>
      </c>
      <c r="L159">
        <f>IF(OR(G159="keep",G159="adjust"),COUNTIF(G$5:G159,"keep")+COUNTIF(G$5:G159,"adjust"),"")</f>
        <v/>
      </c>
    </row>
    <row r="160">
      <c r="A160" s="13">
        <f>IF(B160="","",ROW()-4)</f>
        <v/>
      </c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>
        <f>IF(G160="keep",COUNTIF(G$5:G160,"keep"),"")</f>
        <v/>
      </c>
      <c r="K160">
        <f>IF(G160="park",COUNTIF(G$5:G160,"park"),"")</f>
        <v/>
      </c>
      <c r="L160">
        <f>IF(OR(G160="keep",G160="adjust"),COUNTIF(G$5:G160,"keep")+COUNTIF(G$5:G160,"adjust"),"")</f>
        <v/>
      </c>
    </row>
    <row r="161">
      <c r="A161" s="13">
        <f>IF(B161="","",ROW()-4)</f>
        <v/>
      </c>
      <c r="B161" s="14" t="n"/>
      <c r="C161" s="14" t="n"/>
      <c r="D161" s="14" t="n"/>
      <c r="E161" s="14" t="n"/>
      <c r="F161" s="14" t="n"/>
      <c r="G161" s="14" t="n"/>
      <c r="H161" s="14" t="n"/>
      <c r="I161" s="14" t="n"/>
      <c r="J161">
        <f>IF(G161="keep",COUNTIF(G$5:G161,"keep"),"")</f>
        <v/>
      </c>
      <c r="K161">
        <f>IF(G161="park",COUNTIF(G$5:G161,"park"),"")</f>
        <v/>
      </c>
      <c r="L161">
        <f>IF(OR(G161="keep",G161="adjust"),COUNTIF(G$5:G161,"keep")+COUNTIF(G$5:G161,"adjust"),"")</f>
        <v/>
      </c>
    </row>
    <row r="162">
      <c r="A162" s="13">
        <f>IF(B162="","",ROW()-4)</f>
        <v/>
      </c>
      <c r="B162" s="14" t="n"/>
      <c r="C162" s="14" t="n"/>
      <c r="D162" s="14" t="n"/>
      <c r="E162" s="14" t="n"/>
      <c r="F162" s="14" t="n"/>
      <c r="G162" s="14" t="n"/>
      <c r="H162" s="14" t="n"/>
      <c r="I162" s="14" t="n"/>
      <c r="J162">
        <f>IF(G162="keep",COUNTIF(G$5:G162,"keep"),"")</f>
        <v/>
      </c>
      <c r="K162">
        <f>IF(G162="park",COUNTIF(G$5:G162,"park"),"")</f>
        <v/>
      </c>
      <c r="L162">
        <f>IF(OR(G162="keep",G162="adjust"),COUNTIF(G$5:G162,"keep")+COUNTIF(G$5:G162,"adjust"),"")</f>
        <v/>
      </c>
    </row>
    <row r="163">
      <c r="A163" s="13">
        <f>IF(B163="","",ROW()-4)</f>
        <v/>
      </c>
      <c r="B163" s="14" t="n"/>
      <c r="C163" s="14" t="n"/>
      <c r="D163" s="14" t="n"/>
      <c r="E163" s="14" t="n"/>
      <c r="F163" s="14" t="n"/>
      <c r="G163" s="14" t="n"/>
      <c r="H163" s="14" t="n"/>
      <c r="I163" s="14" t="n"/>
      <c r="J163">
        <f>IF(G163="keep",COUNTIF(G$5:G163,"keep"),"")</f>
        <v/>
      </c>
      <c r="K163">
        <f>IF(G163="park",COUNTIF(G$5:G163,"park"),"")</f>
        <v/>
      </c>
      <c r="L163">
        <f>IF(OR(G163="keep",G163="adjust"),COUNTIF(G$5:G163,"keep")+COUNTIF(G$5:G163,"adjust"),"")</f>
        <v/>
      </c>
    </row>
    <row r="164">
      <c r="A164" s="13">
        <f>IF(B164="","",ROW()-4)</f>
        <v/>
      </c>
      <c r="B164" s="14" t="n"/>
      <c r="C164" s="14" t="n"/>
      <c r="D164" s="14" t="n"/>
      <c r="E164" s="14" t="n"/>
      <c r="F164" s="14" t="n"/>
      <c r="G164" s="14" t="n"/>
      <c r="H164" s="14" t="n"/>
      <c r="I164" s="14" t="n"/>
      <c r="J164">
        <f>IF(G164="keep",COUNTIF(G$5:G164,"keep"),"")</f>
        <v/>
      </c>
      <c r="K164">
        <f>IF(G164="park",COUNTIF(G$5:G164,"park"),"")</f>
        <v/>
      </c>
      <c r="L164">
        <f>IF(OR(G164="keep",G164="adjust"),COUNTIF(G$5:G164,"keep")+COUNTIF(G$5:G164,"adjust"),"")</f>
        <v/>
      </c>
    </row>
    <row r="165">
      <c r="A165" s="13">
        <f>IF(B165="","",ROW()-4)</f>
        <v/>
      </c>
      <c r="B165" s="14" t="n"/>
      <c r="C165" s="14" t="n"/>
      <c r="D165" s="14" t="n"/>
      <c r="E165" s="14" t="n"/>
      <c r="F165" s="14" t="n"/>
      <c r="G165" s="14" t="n"/>
      <c r="H165" s="14" t="n"/>
      <c r="I165" s="14" t="n"/>
      <c r="J165">
        <f>IF(G165="keep",COUNTIF(G$5:G165,"keep"),"")</f>
        <v/>
      </c>
      <c r="K165">
        <f>IF(G165="park",COUNTIF(G$5:G165,"park"),"")</f>
        <v/>
      </c>
      <c r="L165">
        <f>IF(OR(G165="keep",G165="adjust"),COUNTIF(G$5:G165,"keep")+COUNTIF(G$5:G165,"adjust"),"")</f>
        <v/>
      </c>
    </row>
    <row r="166">
      <c r="A166" s="13">
        <f>IF(B166="","",ROW()-4)</f>
        <v/>
      </c>
      <c r="B166" s="14" t="n"/>
      <c r="C166" s="14" t="n"/>
      <c r="D166" s="14" t="n"/>
      <c r="E166" s="14" t="n"/>
      <c r="F166" s="14" t="n"/>
      <c r="G166" s="14" t="n"/>
      <c r="H166" s="14" t="n"/>
      <c r="I166" s="14" t="n"/>
      <c r="J166">
        <f>IF(G166="keep",COUNTIF(G$5:G166,"keep"),"")</f>
        <v/>
      </c>
      <c r="K166">
        <f>IF(G166="park",COUNTIF(G$5:G166,"park"),"")</f>
        <v/>
      </c>
      <c r="L166">
        <f>IF(OR(G166="keep",G166="adjust"),COUNTIF(G$5:G166,"keep")+COUNTIF(G$5:G166,"adjust"),"")</f>
        <v/>
      </c>
    </row>
    <row r="167">
      <c r="A167" s="13">
        <f>IF(B167="","",ROW()-4)</f>
        <v/>
      </c>
      <c r="B167" s="14" t="n"/>
      <c r="C167" s="14" t="n"/>
      <c r="D167" s="14" t="n"/>
      <c r="E167" s="14" t="n"/>
      <c r="F167" s="14" t="n"/>
      <c r="G167" s="14" t="n"/>
      <c r="H167" s="14" t="n"/>
      <c r="I167" s="14" t="n"/>
      <c r="J167">
        <f>IF(G167="keep",COUNTIF(G$5:G167,"keep"),"")</f>
        <v/>
      </c>
      <c r="K167">
        <f>IF(G167="park",COUNTIF(G$5:G167,"park"),"")</f>
        <v/>
      </c>
      <c r="L167">
        <f>IF(OR(G167="keep",G167="adjust"),COUNTIF(G$5:G167,"keep")+COUNTIF(G$5:G167,"adjust"),"")</f>
        <v/>
      </c>
    </row>
    <row r="168">
      <c r="A168" s="13">
        <f>IF(B168="","",ROW()-4)</f>
        <v/>
      </c>
      <c r="B168" s="14" t="n"/>
      <c r="C168" s="14" t="n"/>
      <c r="D168" s="14" t="n"/>
      <c r="E168" s="14" t="n"/>
      <c r="F168" s="14" t="n"/>
      <c r="G168" s="14" t="n"/>
      <c r="H168" s="14" t="n"/>
      <c r="I168" s="14" t="n"/>
      <c r="J168">
        <f>IF(G168="keep",COUNTIF(G$5:G168,"keep"),"")</f>
        <v/>
      </c>
      <c r="K168">
        <f>IF(G168="park",COUNTIF(G$5:G168,"park"),"")</f>
        <v/>
      </c>
      <c r="L168">
        <f>IF(OR(G168="keep",G168="adjust"),COUNTIF(G$5:G168,"keep")+COUNTIF(G$5:G168,"adjust"),"")</f>
        <v/>
      </c>
    </row>
    <row r="169">
      <c r="A169" s="13">
        <f>IF(B169="","",ROW()-4)</f>
        <v/>
      </c>
      <c r="B169" s="14" t="n"/>
      <c r="C169" s="14" t="n"/>
      <c r="D169" s="14" t="n"/>
      <c r="E169" s="14" t="n"/>
      <c r="F169" s="14" t="n"/>
      <c r="G169" s="14" t="n"/>
      <c r="H169" s="14" t="n"/>
      <c r="I169" s="14" t="n"/>
      <c r="J169">
        <f>IF(G169="keep",COUNTIF(G$5:G169,"keep"),"")</f>
        <v/>
      </c>
      <c r="K169">
        <f>IF(G169="park",COUNTIF(G$5:G169,"park"),"")</f>
        <v/>
      </c>
      <c r="L169">
        <f>IF(OR(G169="keep",G169="adjust"),COUNTIF(G$5:G169,"keep")+COUNTIF(G$5:G169,"adjust"),"")</f>
        <v/>
      </c>
    </row>
    <row r="170">
      <c r="A170" s="13">
        <f>IF(B170="","",ROW()-4)</f>
        <v/>
      </c>
      <c r="B170" s="14" t="n"/>
      <c r="C170" s="14" t="n"/>
      <c r="D170" s="14" t="n"/>
      <c r="E170" s="14" t="n"/>
      <c r="F170" s="14" t="n"/>
      <c r="G170" s="14" t="n"/>
      <c r="H170" s="14" t="n"/>
      <c r="I170" s="14" t="n"/>
      <c r="J170">
        <f>IF(G170="keep",COUNTIF(G$5:G170,"keep"),"")</f>
        <v/>
      </c>
      <c r="K170">
        <f>IF(G170="park",COUNTIF(G$5:G170,"park"),"")</f>
        <v/>
      </c>
      <c r="L170">
        <f>IF(OR(G170="keep",G170="adjust"),COUNTIF(G$5:G170,"keep")+COUNTIF(G$5:G170,"adjust"),"")</f>
        <v/>
      </c>
    </row>
    <row r="171">
      <c r="A171" s="13">
        <f>IF(B171="","",ROW()-4)</f>
        <v/>
      </c>
      <c r="B171" s="14" t="n"/>
      <c r="C171" s="14" t="n"/>
      <c r="D171" s="14" t="n"/>
      <c r="E171" s="14" t="n"/>
      <c r="F171" s="14" t="n"/>
      <c r="G171" s="14" t="n"/>
      <c r="H171" s="14" t="n"/>
      <c r="I171" s="14" t="n"/>
      <c r="J171">
        <f>IF(G171="keep",COUNTIF(G$5:G171,"keep"),"")</f>
        <v/>
      </c>
      <c r="K171">
        <f>IF(G171="park",COUNTIF(G$5:G171,"park"),"")</f>
        <v/>
      </c>
      <c r="L171">
        <f>IF(OR(G171="keep",G171="adjust"),COUNTIF(G$5:G171,"keep")+COUNTIF(G$5:G171,"adjust"),"")</f>
        <v/>
      </c>
    </row>
    <row r="172">
      <c r="A172" s="13">
        <f>IF(B172="","",ROW()-4)</f>
        <v/>
      </c>
      <c r="B172" s="14" t="n"/>
      <c r="C172" s="14" t="n"/>
      <c r="D172" s="14" t="n"/>
      <c r="E172" s="14" t="n"/>
      <c r="F172" s="14" t="n"/>
      <c r="G172" s="14" t="n"/>
      <c r="H172" s="14" t="n"/>
      <c r="I172" s="14" t="n"/>
      <c r="J172">
        <f>IF(G172="keep",COUNTIF(G$5:G172,"keep"),"")</f>
        <v/>
      </c>
      <c r="K172">
        <f>IF(G172="park",COUNTIF(G$5:G172,"park"),"")</f>
        <v/>
      </c>
      <c r="L172">
        <f>IF(OR(G172="keep",G172="adjust"),COUNTIF(G$5:G172,"keep")+COUNTIF(G$5:G172,"adjust"),"")</f>
        <v/>
      </c>
    </row>
    <row r="173">
      <c r="A173" s="13">
        <f>IF(B173="","",ROW()-4)</f>
        <v/>
      </c>
      <c r="B173" s="14" t="n"/>
      <c r="C173" s="14" t="n"/>
      <c r="D173" s="14" t="n"/>
      <c r="E173" s="14" t="n"/>
      <c r="F173" s="14" t="n"/>
      <c r="G173" s="14" t="n"/>
      <c r="H173" s="14" t="n"/>
      <c r="I173" s="14" t="n"/>
      <c r="J173">
        <f>IF(G173="keep",COUNTIF(G$5:G173,"keep"),"")</f>
        <v/>
      </c>
      <c r="K173">
        <f>IF(G173="park",COUNTIF(G$5:G173,"park"),"")</f>
        <v/>
      </c>
      <c r="L173">
        <f>IF(OR(G173="keep",G173="adjust"),COUNTIF(G$5:G173,"keep")+COUNTIF(G$5:G173,"adjust"),"")</f>
        <v/>
      </c>
    </row>
    <row r="174">
      <c r="A174" s="13">
        <f>IF(B174="","",ROW()-4)</f>
        <v/>
      </c>
      <c r="B174" s="14" t="n"/>
      <c r="C174" s="14" t="n"/>
      <c r="D174" s="14" t="n"/>
      <c r="E174" s="14" t="n"/>
      <c r="F174" s="14" t="n"/>
      <c r="G174" s="14" t="n"/>
      <c r="H174" s="14" t="n"/>
      <c r="I174" s="14" t="n"/>
      <c r="J174">
        <f>IF(G174="keep",COUNTIF(G$5:G174,"keep"),"")</f>
        <v/>
      </c>
      <c r="K174">
        <f>IF(G174="park",COUNTIF(G$5:G174,"park"),"")</f>
        <v/>
      </c>
      <c r="L174">
        <f>IF(OR(G174="keep",G174="adjust"),COUNTIF(G$5:G174,"keep")+COUNTIF(G$5:G174,"adjust"),"")</f>
        <v/>
      </c>
    </row>
    <row r="175">
      <c r="A175" s="13">
        <f>IF(B175="","",ROW()-4)</f>
        <v/>
      </c>
      <c r="B175" s="14" t="n"/>
      <c r="C175" s="14" t="n"/>
      <c r="D175" s="14" t="n"/>
      <c r="E175" s="14" t="n"/>
      <c r="F175" s="14" t="n"/>
      <c r="G175" s="14" t="n"/>
      <c r="H175" s="14" t="n"/>
      <c r="I175" s="14" t="n"/>
      <c r="J175">
        <f>IF(G175="keep",COUNTIF(G$5:G175,"keep"),"")</f>
        <v/>
      </c>
      <c r="K175">
        <f>IF(G175="park",COUNTIF(G$5:G175,"park"),"")</f>
        <v/>
      </c>
      <c r="L175">
        <f>IF(OR(G175="keep",G175="adjust"),COUNTIF(G$5:G175,"keep")+COUNTIF(G$5:G175,"adjust"),"")</f>
        <v/>
      </c>
    </row>
    <row r="176">
      <c r="A176" s="13">
        <f>IF(B176="","",ROW()-4)</f>
        <v/>
      </c>
      <c r="B176" s="14" t="n"/>
      <c r="C176" s="14" t="n"/>
      <c r="D176" s="14" t="n"/>
      <c r="E176" s="14" t="n"/>
      <c r="F176" s="14" t="n"/>
      <c r="G176" s="14" t="n"/>
      <c r="H176" s="14" t="n"/>
      <c r="I176" s="14" t="n"/>
      <c r="J176">
        <f>IF(G176="keep",COUNTIF(G$5:G176,"keep"),"")</f>
        <v/>
      </c>
      <c r="K176">
        <f>IF(G176="park",COUNTIF(G$5:G176,"park"),"")</f>
        <v/>
      </c>
      <c r="L176">
        <f>IF(OR(G176="keep",G176="adjust"),COUNTIF(G$5:G176,"keep")+COUNTIF(G$5:G176,"adjust"),"")</f>
        <v/>
      </c>
    </row>
    <row r="177">
      <c r="A177" s="13">
        <f>IF(B177="","",ROW()-4)</f>
        <v/>
      </c>
      <c r="B177" s="14" t="n"/>
      <c r="C177" s="14" t="n"/>
      <c r="D177" s="14" t="n"/>
      <c r="E177" s="14" t="n"/>
      <c r="F177" s="14" t="n"/>
      <c r="G177" s="14" t="n"/>
      <c r="H177" s="14" t="n"/>
      <c r="I177" s="14" t="n"/>
      <c r="J177">
        <f>IF(G177="keep",COUNTIF(G$5:G177,"keep"),"")</f>
        <v/>
      </c>
      <c r="K177">
        <f>IF(G177="park",COUNTIF(G$5:G177,"park"),"")</f>
        <v/>
      </c>
      <c r="L177">
        <f>IF(OR(G177="keep",G177="adjust"),COUNTIF(G$5:G177,"keep")+COUNTIF(G$5:G177,"adjust"),"")</f>
        <v/>
      </c>
    </row>
    <row r="178">
      <c r="A178" s="13">
        <f>IF(B178="","",ROW()-4)</f>
        <v/>
      </c>
      <c r="B178" s="14" t="n"/>
      <c r="C178" s="14" t="n"/>
      <c r="D178" s="14" t="n"/>
      <c r="E178" s="14" t="n"/>
      <c r="F178" s="14" t="n"/>
      <c r="G178" s="14" t="n"/>
      <c r="H178" s="14" t="n"/>
      <c r="I178" s="14" t="n"/>
      <c r="J178">
        <f>IF(G178="keep",COUNTIF(G$5:G178,"keep"),"")</f>
        <v/>
      </c>
      <c r="K178">
        <f>IF(G178="park",COUNTIF(G$5:G178,"park"),"")</f>
        <v/>
      </c>
      <c r="L178">
        <f>IF(OR(G178="keep",G178="adjust"),COUNTIF(G$5:G178,"keep")+COUNTIF(G$5:G178,"adjust"),"")</f>
        <v/>
      </c>
    </row>
    <row r="179">
      <c r="A179" s="13">
        <f>IF(B179="","",ROW()-4)</f>
        <v/>
      </c>
      <c r="B179" s="14" t="n"/>
      <c r="C179" s="14" t="n"/>
      <c r="D179" s="14" t="n"/>
      <c r="E179" s="14" t="n"/>
      <c r="F179" s="14" t="n"/>
      <c r="G179" s="14" t="n"/>
      <c r="H179" s="14" t="n"/>
      <c r="I179" s="14" t="n"/>
      <c r="J179">
        <f>IF(G179="keep",COUNTIF(G$5:G179,"keep"),"")</f>
        <v/>
      </c>
      <c r="K179">
        <f>IF(G179="park",COUNTIF(G$5:G179,"park"),"")</f>
        <v/>
      </c>
      <c r="L179">
        <f>IF(OR(G179="keep",G179="adjust"),COUNTIF(G$5:G179,"keep")+COUNTIF(G$5:G179,"adjust"),"")</f>
        <v/>
      </c>
    </row>
    <row r="180">
      <c r="A180" s="13">
        <f>IF(B180="","",ROW()-4)</f>
        <v/>
      </c>
      <c r="B180" s="14" t="n"/>
      <c r="C180" s="14" t="n"/>
      <c r="D180" s="14" t="n"/>
      <c r="E180" s="14" t="n"/>
      <c r="F180" s="14" t="n"/>
      <c r="G180" s="14" t="n"/>
      <c r="H180" s="14" t="n"/>
      <c r="I180" s="14" t="n"/>
      <c r="J180">
        <f>IF(G180="keep",COUNTIF(G$5:G180,"keep"),"")</f>
        <v/>
      </c>
      <c r="K180">
        <f>IF(G180="park",COUNTIF(G$5:G180,"park"),"")</f>
        <v/>
      </c>
      <c r="L180">
        <f>IF(OR(G180="keep",G180="adjust"),COUNTIF(G$5:G180,"keep")+COUNTIF(G$5:G180,"adjust"),"")</f>
        <v/>
      </c>
    </row>
    <row r="181">
      <c r="A181" s="13">
        <f>IF(B181="","",ROW()-4)</f>
        <v/>
      </c>
      <c r="B181" s="14" t="n"/>
      <c r="C181" s="14" t="n"/>
      <c r="D181" s="14" t="n"/>
      <c r="E181" s="14" t="n"/>
      <c r="F181" s="14" t="n"/>
      <c r="G181" s="14" t="n"/>
      <c r="H181" s="14" t="n"/>
      <c r="I181" s="14" t="n"/>
      <c r="J181">
        <f>IF(G181="keep",COUNTIF(G$5:G181,"keep"),"")</f>
        <v/>
      </c>
      <c r="K181">
        <f>IF(G181="park",COUNTIF(G$5:G181,"park"),"")</f>
        <v/>
      </c>
      <c r="L181">
        <f>IF(OR(G181="keep",G181="adjust"),COUNTIF(G$5:G181,"keep")+COUNTIF(G$5:G181,"adjust"),"")</f>
        <v/>
      </c>
    </row>
    <row r="182">
      <c r="A182" s="13">
        <f>IF(B182="","",ROW()-4)</f>
        <v/>
      </c>
      <c r="B182" s="14" t="n"/>
      <c r="C182" s="14" t="n"/>
      <c r="D182" s="14" t="n"/>
      <c r="E182" s="14" t="n"/>
      <c r="F182" s="14" t="n"/>
      <c r="G182" s="14" t="n"/>
      <c r="H182" s="14" t="n"/>
      <c r="I182" s="14" t="n"/>
      <c r="J182">
        <f>IF(G182="keep",COUNTIF(G$5:G182,"keep"),"")</f>
        <v/>
      </c>
      <c r="K182">
        <f>IF(G182="park",COUNTIF(G$5:G182,"park"),"")</f>
        <v/>
      </c>
      <c r="L182">
        <f>IF(OR(G182="keep",G182="adjust"),COUNTIF(G$5:G182,"keep")+COUNTIF(G$5:G182,"adjust"),"")</f>
        <v/>
      </c>
    </row>
    <row r="183">
      <c r="A183" s="13">
        <f>IF(B183="","",ROW()-4)</f>
        <v/>
      </c>
      <c r="B183" s="14" t="n"/>
      <c r="C183" s="14" t="n"/>
      <c r="D183" s="14" t="n"/>
      <c r="E183" s="14" t="n"/>
      <c r="F183" s="14" t="n"/>
      <c r="G183" s="14" t="n"/>
      <c r="H183" s="14" t="n"/>
      <c r="I183" s="14" t="n"/>
      <c r="J183">
        <f>IF(G183="keep",COUNTIF(G$5:G183,"keep"),"")</f>
        <v/>
      </c>
      <c r="K183">
        <f>IF(G183="park",COUNTIF(G$5:G183,"park"),"")</f>
        <v/>
      </c>
      <c r="L183">
        <f>IF(OR(G183="keep",G183="adjust"),COUNTIF(G$5:G183,"keep")+COUNTIF(G$5:G183,"adjust"),"")</f>
        <v/>
      </c>
    </row>
    <row r="184">
      <c r="A184" s="13">
        <f>IF(B184="","",ROW()-4)</f>
        <v/>
      </c>
      <c r="B184" s="14" t="n"/>
      <c r="C184" s="14" t="n"/>
      <c r="D184" s="14" t="n"/>
      <c r="E184" s="14" t="n"/>
      <c r="F184" s="14" t="n"/>
      <c r="G184" s="14" t="n"/>
      <c r="H184" s="14" t="n"/>
      <c r="I184" s="14" t="n"/>
      <c r="J184">
        <f>IF(G184="keep",COUNTIF(G$5:G184,"keep"),"")</f>
        <v/>
      </c>
      <c r="K184">
        <f>IF(G184="park",COUNTIF(G$5:G184,"park"),"")</f>
        <v/>
      </c>
      <c r="L184">
        <f>IF(OR(G184="keep",G184="adjust"),COUNTIF(G$5:G184,"keep")+COUNTIF(G$5:G184,"adjust"),"")</f>
        <v/>
      </c>
    </row>
    <row r="185">
      <c r="A185" s="13">
        <f>IF(B185="","",ROW()-4)</f>
        <v/>
      </c>
      <c r="B185" s="14" t="n"/>
      <c r="C185" s="14" t="n"/>
      <c r="D185" s="14" t="n"/>
      <c r="E185" s="14" t="n"/>
      <c r="F185" s="14" t="n"/>
      <c r="G185" s="14" t="n"/>
      <c r="H185" s="14" t="n"/>
      <c r="I185" s="14" t="n"/>
      <c r="J185">
        <f>IF(G185="keep",COUNTIF(G$5:G185,"keep"),"")</f>
        <v/>
      </c>
      <c r="K185">
        <f>IF(G185="park",COUNTIF(G$5:G185,"park"),"")</f>
        <v/>
      </c>
      <c r="L185">
        <f>IF(OR(G185="keep",G185="adjust"),COUNTIF(G$5:G185,"keep")+COUNTIF(G$5:G185,"adjust"),"")</f>
        <v/>
      </c>
    </row>
    <row r="186">
      <c r="A186" s="13">
        <f>IF(B186="","",ROW()-4)</f>
        <v/>
      </c>
      <c r="B186" s="14" t="n"/>
      <c r="C186" s="14" t="n"/>
      <c r="D186" s="14" t="n"/>
      <c r="E186" s="14" t="n"/>
      <c r="F186" s="14" t="n"/>
      <c r="G186" s="14" t="n"/>
      <c r="H186" s="14" t="n"/>
      <c r="I186" s="14" t="n"/>
      <c r="J186">
        <f>IF(G186="keep",COUNTIF(G$5:G186,"keep"),"")</f>
        <v/>
      </c>
      <c r="K186">
        <f>IF(G186="park",COUNTIF(G$5:G186,"park"),"")</f>
        <v/>
      </c>
      <c r="L186">
        <f>IF(OR(G186="keep",G186="adjust"),COUNTIF(G$5:G186,"keep")+COUNTIF(G$5:G186,"adjust"),"")</f>
        <v/>
      </c>
    </row>
    <row r="187">
      <c r="A187" s="13">
        <f>IF(B187="","",ROW()-4)</f>
        <v/>
      </c>
      <c r="B187" s="14" t="n"/>
      <c r="C187" s="14" t="n"/>
      <c r="D187" s="14" t="n"/>
      <c r="E187" s="14" t="n"/>
      <c r="F187" s="14" t="n"/>
      <c r="G187" s="14" t="n"/>
      <c r="H187" s="14" t="n"/>
      <c r="I187" s="14" t="n"/>
      <c r="J187">
        <f>IF(G187="keep",COUNTIF(G$5:G187,"keep"),"")</f>
        <v/>
      </c>
      <c r="K187">
        <f>IF(G187="park",COUNTIF(G$5:G187,"park"),"")</f>
        <v/>
      </c>
      <c r="L187">
        <f>IF(OR(G187="keep",G187="adjust"),COUNTIF(G$5:G187,"keep")+COUNTIF(G$5:G187,"adjust"),"")</f>
        <v/>
      </c>
    </row>
    <row r="188">
      <c r="A188" s="13">
        <f>IF(B188="","",ROW()-4)</f>
        <v/>
      </c>
      <c r="B188" s="14" t="n"/>
      <c r="C188" s="14" t="n"/>
      <c r="D188" s="14" t="n"/>
      <c r="E188" s="14" t="n"/>
      <c r="F188" s="14" t="n"/>
      <c r="G188" s="14" t="n"/>
      <c r="H188" s="14" t="n"/>
      <c r="I188" s="14" t="n"/>
      <c r="J188">
        <f>IF(G188="keep",COUNTIF(G$5:G188,"keep"),"")</f>
        <v/>
      </c>
      <c r="K188">
        <f>IF(G188="park",COUNTIF(G$5:G188,"park"),"")</f>
        <v/>
      </c>
      <c r="L188">
        <f>IF(OR(G188="keep",G188="adjust"),COUNTIF(G$5:G188,"keep")+COUNTIF(G$5:G188,"adjust"),"")</f>
        <v/>
      </c>
    </row>
    <row r="189">
      <c r="A189" s="13">
        <f>IF(B189="","",ROW()-4)</f>
        <v/>
      </c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>
        <f>IF(G189="keep",COUNTIF(G$5:G189,"keep"),"")</f>
        <v/>
      </c>
      <c r="K189">
        <f>IF(G189="park",COUNTIF(G$5:G189,"park"),"")</f>
        <v/>
      </c>
      <c r="L189">
        <f>IF(OR(G189="keep",G189="adjust"),COUNTIF(G$5:G189,"keep")+COUNTIF(G$5:G189,"adjust"),"")</f>
        <v/>
      </c>
    </row>
    <row r="190">
      <c r="A190" s="13">
        <f>IF(B190="","",ROW()-4)</f>
        <v/>
      </c>
      <c r="B190" s="14" t="n"/>
      <c r="C190" s="14" t="n"/>
      <c r="D190" s="14" t="n"/>
      <c r="E190" s="14" t="n"/>
      <c r="F190" s="14" t="n"/>
      <c r="G190" s="14" t="n"/>
      <c r="H190" s="14" t="n"/>
      <c r="I190" s="14" t="n"/>
      <c r="J190">
        <f>IF(G190="keep",COUNTIF(G$5:G190,"keep"),"")</f>
        <v/>
      </c>
      <c r="K190">
        <f>IF(G190="park",COUNTIF(G$5:G190,"park"),"")</f>
        <v/>
      </c>
      <c r="L190">
        <f>IF(OR(G190="keep",G190="adjust"),COUNTIF(G$5:G190,"keep")+COUNTIF(G$5:G190,"adjust"),"")</f>
        <v/>
      </c>
    </row>
    <row r="191">
      <c r="A191" s="13">
        <f>IF(B191="","",ROW()-4)</f>
        <v/>
      </c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>
        <f>IF(G191="keep",COUNTIF(G$5:G191,"keep"),"")</f>
        <v/>
      </c>
      <c r="K191">
        <f>IF(G191="park",COUNTIF(G$5:G191,"park"),"")</f>
        <v/>
      </c>
      <c r="L191">
        <f>IF(OR(G191="keep",G191="adjust"),COUNTIF(G$5:G191,"keep")+COUNTIF(G$5:G191,"adjust"),"")</f>
        <v/>
      </c>
    </row>
    <row r="192">
      <c r="A192" s="13">
        <f>IF(B192="","",ROW()-4)</f>
        <v/>
      </c>
      <c r="B192" s="14" t="n"/>
      <c r="C192" s="14" t="n"/>
      <c r="D192" s="14" t="n"/>
      <c r="E192" s="14" t="n"/>
      <c r="F192" s="14" t="n"/>
      <c r="G192" s="14" t="n"/>
      <c r="H192" s="14" t="n"/>
      <c r="I192" s="14" t="n"/>
      <c r="J192">
        <f>IF(G192="keep",COUNTIF(G$5:G192,"keep"),"")</f>
        <v/>
      </c>
      <c r="K192">
        <f>IF(G192="park",COUNTIF(G$5:G192,"park"),"")</f>
        <v/>
      </c>
      <c r="L192">
        <f>IF(OR(G192="keep",G192="adjust"),COUNTIF(G$5:G192,"keep")+COUNTIF(G$5:G192,"adjust"),"")</f>
        <v/>
      </c>
    </row>
    <row r="193">
      <c r="A193" s="13">
        <f>IF(B193="","",ROW()-4)</f>
        <v/>
      </c>
      <c r="B193" s="14" t="n"/>
      <c r="C193" s="14" t="n"/>
      <c r="D193" s="14" t="n"/>
      <c r="E193" s="14" t="n"/>
      <c r="F193" s="14" t="n"/>
      <c r="G193" s="14" t="n"/>
      <c r="H193" s="14" t="n"/>
      <c r="I193" s="14" t="n"/>
      <c r="J193">
        <f>IF(G193="keep",COUNTIF(G$5:G193,"keep"),"")</f>
        <v/>
      </c>
      <c r="K193">
        <f>IF(G193="park",COUNTIF(G$5:G193,"park"),"")</f>
        <v/>
      </c>
      <c r="L193">
        <f>IF(OR(G193="keep",G193="adjust"),COUNTIF(G$5:G193,"keep")+COUNTIF(G$5:G193,"adjust"),"")</f>
        <v/>
      </c>
    </row>
    <row r="194">
      <c r="A194" s="13">
        <f>IF(B194="","",ROW()-4)</f>
        <v/>
      </c>
      <c r="B194" s="14" t="n"/>
      <c r="C194" s="14" t="n"/>
      <c r="D194" s="14" t="n"/>
      <c r="E194" s="14" t="n"/>
      <c r="F194" s="14" t="n"/>
      <c r="G194" s="14" t="n"/>
      <c r="H194" s="14" t="n"/>
      <c r="I194" s="14" t="n"/>
      <c r="J194">
        <f>IF(G194="keep",COUNTIF(G$5:G194,"keep"),"")</f>
        <v/>
      </c>
      <c r="K194">
        <f>IF(G194="park",COUNTIF(G$5:G194,"park"),"")</f>
        <v/>
      </c>
      <c r="L194">
        <f>IF(OR(G194="keep",G194="adjust"),COUNTIF(G$5:G194,"keep")+COUNTIF(G$5:G194,"adjust"),"")</f>
        <v/>
      </c>
    </row>
    <row r="195">
      <c r="A195" s="13">
        <f>IF(B195="","",ROW()-4)</f>
        <v/>
      </c>
      <c r="B195" s="14" t="n"/>
      <c r="C195" s="14" t="n"/>
      <c r="D195" s="14" t="n"/>
      <c r="E195" s="14" t="n"/>
      <c r="F195" s="14" t="n"/>
      <c r="G195" s="14" t="n"/>
      <c r="H195" s="14" t="n"/>
      <c r="I195" s="14" t="n"/>
      <c r="J195">
        <f>IF(G195="keep",COUNTIF(G$5:G195,"keep"),"")</f>
        <v/>
      </c>
      <c r="K195">
        <f>IF(G195="park",COUNTIF(G$5:G195,"park"),"")</f>
        <v/>
      </c>
      <c r="L195">
        <f>IF(OR(G195="keep",G195="adjust"),COUNTIF(G$5:G195,"keep")+COUNTIF(G$5:G195,"adjust"),"")</f>
        <v/>
      </c>
    </row>
    <row r="196">
      <c r="A196" s="13">
        <f>IF(B196="","",ROW()-4)</f>
        <v/>
      </c>
      <c r="B196" s="14" t="n"/>
      <c r="C196" s="14" t="n"/>
      <c r="D196" s="14" t="n"/>
      <c r="E196" s="14" t="n"/>
      <c r="F196" s="14" t="n"/>
      <c r="G196" s="14" t="n"/>
      <c r="H196" s="14" t="n"/>
      <c r="I196" s="14" t="n"/>
      <c r="J196">
        <f>IF(G196="keep",COUNTIF(G$5:G196,"keep"),"")</f>
        <v/>
      </c>
      <c r="K196">
        <f>IF(G196="park",COUNTIF(G$5:G196,"park"),"")</f>
        <v/>
      </c>
      <c r="L196">
        <f>IF(OR(G196="keep",G196="adjust"),COUNTIF(G$5:G196,"keep")+COUNTIF(G$5:G196,"adjust"),"")</f>
        <v/>
      </c>
    </row>
    <row r="197">
      <c r="A197" s="13">
        <f>IF(B197="","",ROW()-4)</f>
        <v/>
      </c>
      <c r="B197" s="14" t="n"/>
      <c r="C197" s="14" t="n"/>
      <c r="D197" s="14" t="n"/>
      <c r="E197" s="14" t="n"/>
      <c r="F197" s="14" t="n"/>
      <c r="G197" s="14" t="n"/>
      <c r="H197" s="14" t="n"/>
      <c r="I197" s="14" t="n"/>
      <c r="J197">
        <f>IF(G197="keep",COUNTIF(G$5:G197,"keep"),"")</f>
        <v/>
      </c>
      <c r="K197">
        <f>IF(G197="park",COUNTIF(G$5:G197,"park"),"")</f>
        <v/>
      </c>
      <c r="L197">
        <f>IF(OR(G197="keep",G197="adjust"),COUNTIF(G$5:G197,"keep")+COUNTIF(G$5:G197,"adjust"),"")</f>
        <v/>
      </c>
    </row>
    <row r="198">
      <c r="A198" s="13">
        <f>IF(B198="","",ROW()-4)</f>
        <v/>
      </c>
      <c r="B198" s="14" t="n"/>
      <c r="C198" s="14" t="n"/>
      <c r="D198" s="14" t="n"/>
      <c r="E198" s="14" t="n"/>
      <c r="F198" s="14" t="n"/>
      <c r="G198" s="14" t="n"/>
      <c r="H198" s="14" t="n"/>
      <c r="I198" s="14" t="n"/>
      <c r="J198">
        <f>IF(G198="keep",COUNTIF(G$5:G198,"keep"),"")</f>
        <v/>
      </c>
      <c r="K198">
        <f>IF(G198="park",COUNTIF(G$5:G198,"park"),"")</f>
        <v/>
      </c>
      <c r="L198">
        <f>IF(OR(G198="keep",G198="adjust"),COUNTIF(G$5:G198,"keep")+COUNTIF(G$5:G198,"adjust"),"")</f>
        <v/>
      </c>
    </row>
    <row r="199">
      <c r="A199" s="13">
        <f>IF(B199="","",ROW()-4)</f>
        <v/>
      </c>
      <c r="B199" s="14" t="n"/>
      <c r="C199" s="14" t="n"/>
      <c r="D199" s="14" t="n"/>
      <c r="E199" s="14" t="n"/>
      <c r="F199" s="14" t="n"/>
      <c r="G199" s="14" t="n"/>
      <c r="H199" s="14" t="n"/>
      <c r="I199" s="14" t="n"/>
      <c r="J199">
        <f>IF(G199="keep",COUNTIF(G$5:G199,"keep"),"")</f>
        <v/>
      </c>
      <c r="K199">
        <f>IF(G199="park",COUNTIF(G$5:G199,"park"),"")</f>
        <v/>
      </c>
      <c r="L199">
        <f>IF(OR(G199="keep",G199="adjust"),COUNTIF(G$5:G199,"keep")+COUNTIF(G$5:G199,"adjust"),"")</f>
        <v/>
      </c>
    </row>
    <row r="200">
      <c r="A200" s="13">
        <f>IF(B200="","",ROW()-4)</f>
        <v/>
      </c>
      <c r="B200" s="14" t="n"/>
      <c r="C200" s="14" t="n"/>
      <c r="D200" s="14" t="n"/>
      <c r="E200" s="14" t="n"/>
      <c r="F200" s="14" t="n"/>
      <c r="G200" s="14" t="n"/>
      <c r="H200" s="14" t="n"/>
      <c r="I200" s="14" t="n"/>
      <c r="J200">
        <f>IF(G200="keep",COUNTIF(G$5:G200,"keep"),"")</f>
        <v/>
      </c>
      <c r="K200">
        <f>IF(G200="park",COUNTIF(G$5:G200,"park"),"")</f>
        <v/>
      </c>
      <c r="L200">
        <f>IF(OR(G200="keep",G200="adjust"),COUNTIF(G$5:G200,"keep")+COUNTIF(G$5:G200,"adjust"),"")</f>
        <v/>
      </c>
    </row>
    <row r="201">
      <c r="A201" s="13">
        <f>IF(B201="","",ROW()-4)</f>
        <v/>
      </c>
      <c r="B201" s="14" t="n"/>
      <c r="C201" s="14" t="n"/>
      <c r="D201" s="14" t="n"/>
      <c r="E201" s="14" t="n"/>
      <c r="F201" s="14" t="n"/>
      <c r="G201" s="14" t="n"/>
      <c r="H201" s="14" t="n"/>
      <c r="I201" s="14" t="n"/>
      <c r="J201">
        <f>IF(G201="keep",COUNTIF(G$5:G201,"keep"),"")</f>
        <v/>
      </c>
      <c r="K201">
        <f>IF(G201="park",COUNTIF(G$5:G201,"park"),"")</f>
        <v/>
      </c>
      <c r="L201">
        <f>IF(OR(G201="keep",G201="adjust"),COUNTIF(G$5:G201,"keep")+COUNTIF(G$5:G201,"adjust"),"")</f>
        <v/>
      </c>
    </row>
    <row r="202">
      <c r="A202" s="13">
        <f>IF(B202="","",ROW()-4)</f>
        <v/>
      </c>
      <c r="B202" s="14" t="n"/>
      <c r="C202" s="14" t="n"/>
      <c r="D202" s="14" t="n"/>
      <c r="E202" s="14" t="n"/>
      <c r="F202" s="14" t="n"/>
      <c r="G202" s="14" t="n"/>
      <c r="H202" s="14" t="n"/>
      <c r="I202" s="14" t="n"/>
      <c r="J202">
        <f>IF(G202="keep",COUNTIF(G$5:G202,"keep"),"")</f>
        <v/>
      </c>
      <c r="K202">
        <f>IF(G202="park",COUNTIF(G$5:G202,"park"),"")</f>
        <v/>
      </c>
      <c r="L202">
        <f>IF(OR(G202="keep",G202="adjust"),COUNTIF(G$5:G202,"keep")+COUNTIF(G$5:G202,"adjust"),"")</f>
        <v/>
      </c>
    </row>
    <row r="203">
      <c r="A203" s="13">
        <f>IF(B203="","",ROW()-4)</f>
        <v/>
      </c>
      <c r="B203" s="14" t="n"/>
      <c r="C203" s="14" t="n"/>
      <c r="D203" s="14" t="n"/>
      <c r="E203" s="14" t="n"/>
      <c r="F203" s="14" t="n"/>
      <c r="G203" s="14" t="n"/>
      <c r="H203" s="14" t="n"/>
      <c r="I203" s="14" t="n"/>
      <c r="J203">
        <f>IF(G203="keep",COUNTIF(G$5:G203,"keep"),"")</f>
        <v/>
      </c>
      <c r="K203">
        <f>IF(G203="park",COUNTIF(G$5:G203,"park"),"")</f>
        <v/>
      </c>
      <c r="L203">
        <f>IF(OR(G203="keep",G203="adjust"),COUNTIF(G$5:G203,"keep")+COUNTIF(G$5:G203,"adjust"),"")</f>
        <v/>
      </c>
    </row>
    <row r="204">
      <c r="A204" s="13">
        <f>IF(B204="","",ROW()-4)</f>
        <v/>
      </c>
      <c r="B204" s="14" t="n"/>
      <c r="C204" s="14" t="n"/>
      <c r="D204" s="14" t="n"/>
      <c r="E204" s="14" t="n"/>
      <c r="F204" s="14" t="n"/>
      <c r="G204" s="14" t="n"/>
      <c r="H204" s="14" t="n"/>
      <c r="I204" s="14" t="n"/>
      <c r="J204">
        <f>IF(G204="keep",COUNTIF(G$5:G204,"keep"),"")</f>
        <v/>
      </c>
      <c r="K204">
        <f>IF(G204="park",COUNTIF(G$5:G204,"park"),"")</f>
        <v/>
      </c>
      <c r="L204">
        <f>IF(OR(G204="keep",G204="adjust"),COUNTIF(G$5:G204,"keep")+COUNTIF(G$5:G204,"adjust"),"")</f>
        <v/>
      </c>
    </row>
  </sheetData>
  <conditionalFormatting sqref="A4:I4">
    <cfRule type="expression" priority="1" dxfId="0">
      <formula>TRUE</formula>
    </cfRule>
  </conditionalFormatting>
  <conditionalFormatting sqref="B5:I204">
    <cfRule type="expression" priority="2" dxfId="1">
      <formula>$G5="keep"</formula>
    </cfRule>
    <cfRule type="expression" priority="3" dxfId="2">
      <formula>$G5="park"</formula>
    </cfRule>
    <cfRule type="expression" priority="4" dxfId="3">
      <formula>$G5="kill"</formula>
    </cfRule>
    <cfRule type="expression" priority="5" dxfId="4">
      <formula>$G5="adjust"</formula>
    </cfRule>
    <cfRule type="expression" priority="6" dxfId="5">
      <formula>$G5="kill"</formula>
    </cfRule>
  </conditionalFormatting>
  <dataValidations count="1">
    <dataValidation sqref="G5:G204" showDropDown="0" showInputMessage="0" showErrorMessage="1" allowBlank="1" errorTitle="Move" error="Choose keep, park, kill or adjust." type="list">
      <formula1>"keep,park,kill,adjust"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44" customWidth="1" min="2" max="2"/>
    <col width="34" customWidth="1" min="3" max="3"/>
    <col width="34" customWidth="1" min="4" max="4"/>
    <col width="11" customWidth="1" min="5" max="5"/>
    <col width="46" customWidth="1" min="6" max="6"/>
  </cols>
  <sheetData>
    <row r="1">
      <c r="A1" s="1" t="inlineStr">
        <is>
          <t>Strategy</t>
        </is>
      </c>
    </row>
    <row r="2">
      <c r="A2" s="2" t="inlineStr">
        <is>
          <t>Playing to Win (Lafley &amp; Martin), one box at a time. Paste prompt 2's table on the box's header row. A position is the strategy only once you adopt it.</t>
        </is>
      </c>
    </row>
    <row r="4">
      <c r="A4" s="15" t="inlineStr">
        <is>
          <t>Winning aspiration</t>
        </is>
      </c>
      <c r="B4" s="16" t="inlineStr">
        <is>
          <t>Position</t>
        </is>
      </c>
      <c r="C4" s="16" t="inlineStr">
        <is>
          <t>Keep it when</t>
        </is>
      </c>
      <c r="D4" s="16" t="inlineStr">
        <is>
          <t>Reject it when</t>
        </is>
      </c>
      <c r="E4" s="16" t="inlineStr">
        <is>
          <t>Adopted?</t>
        </is>
      </c>
      <c r="F4" s="17" t="inlineStr">
        <is>
          <t>What are we playing for? What does winning look like?</t>
        </is>
      </c>
    </row>
    <row r="5">
      <c r="B5" s="14" t="n"/>
      <c r="C5" s="14" t="n"/>
      <c r="D5" s="14" t="n"/>
      <c r="E5" s="14" t="n"/>
    </row>
    <row r="6">
      <c r="B6" s="14" t="n"/>
      <c r="C6" s="14" t="n"/>
      <c r="D6" s="14" t="n"/>
      <c r="E6" s="14" t="n"/>
    </row>
    <row r="7">
      <c r="B7" s="14" t="n"/>
      <c r="C7" s="14" t="n"/>
      <c r="D7" s="14" t="n"/>
      <c r="E7" s="14" t="n"/>
    </row>
    <row r="9">
      <c r="A9" s="15" t="inlineStr">
        <is>
          <t>Where to play</t>
        </is>
      </c>
      <c r="B9" s="16" t="inlineStr">
        <is>
          <t>Position</t>
        </is>
      </c>
      <c r="C9" s="16" t="inlineStr">
        <is>
          <t>Keep it when</t>
        </is>
      </c>
      <c r="D9" s="16" t="inlineStr">
        <is>
          <t>Reject it when</t>
        </is>
      </c>
      <c r="E9" s="16" t="inlineStr">
        <is>
          <t>Adopted?</t>
        </is>
      </c>
      <c r="F9" s="17" t="inlineStr">
        <is>
          <t>Which people, places or occasions, and which not.</t>
        </is>
      </c>
    </row>
    <row r="10">
      <c r="B10" s="14" t="n"/>
      <c r="C10" s="14" t="n"/>
      <c r="D10" s="14" t="n"/>
      <c r="E10" s="14" t="n"/>
    </row>
    <row r="11">
      <c r="B11" s="14" t="n"/>
      <c r="C11" s="14" t="n"/>
      <c r="D11" s="14" t="n"/>
      <c r="E11" s="14" t="n"/>
    </row>
    <row r="12">
      <c r="B12" s="14" t="n"/>
      <c r="C12" s="14" t="n"/>
      <c r="D12" s="14" t="n"/>
      <c r="E12" s="14" t="n"/>
    </row>
    <row r="14">
      <c r="A14" s="15" t="inlineStr">
        <is>
          <t>How to win</t>
        </is>
      </c>
      <c r="B14" s="16" t="inlineStr">
        <is>
          <t>Position</t>
        </is>
      </c>
      <c r="C14" s="16" t="inlineStr">
        <is>
          <t>Keep it when</t>
        </is>
      </c>
      <c r="D14" s="16" t="inlineStr">
        <is>
          <t>Reject it when</t>
        </is>
      </c>
      <c r="E14" s="16" t="inlineStr">
        <is>
          <t>Adopted?</t>
        </is>
      </c>
      <c r="F14" s="17" t="inlineStr">
        <is>
          <t>Why we'd win there: what we do that others don't.</t>
        </is>
      </c>
    </row>
    <row r="15">
      <c r="B15" s="14" t="n"/>
      <c r="C15" s="14" t="n"/>
      <c r="D15" s="14" t="n"/>
      <c r="E15" s="14" t="n"/>
    </row>
    <row r="16">
      <c r="B16" s="14" t="n"/>
      <c r="C16" s="14" t="n"/>
      <c r="D16" s="14" t="n"/>
      <c r="E16" s="14" t="n"/>
    </row>
    <row r="17">
      <c r="B17" s="14" t="n"/>
      <c r="C17" s="14" t="n"/>
      <c r="D17" s="14" t="n"/>
      <c r="E17" s="14" t="n"/>
    </row>
    <row r="19">
      <c r="A19" s="15" t="inlineStr">
        <is>
          <t>Capabilities</t>
        </is>
      </c>
      <c r="B19" s="16" t="inlineStr">
        <is>
          <t>Position</t>
        </is>
      </c>
      <c r="C19" s="16" t="inlineStr">
        <is>
          <t>Keep it when</t>
        </is>
      </c>
      <c r="D19" s="16" t="inlineStr">
        <is>
          <t>Reject it when</t>
        </is>
      </c>
      <c r="E19" s="16" t="inlineStr">
        <is>
          <t>Adopted?</t>
        </is>
      </c>
      <c r="F19" s="17" t="inlineStr">
        <is>
          <t>What we must be good at for that to work.</t>
        </is>
      </c>
    </row>
    <row r="20">
      <c r="B20" s="14" t="n"/>
      <c r="C20" s="14" t="n"/>
      <c r="D20" s="14" t="n"/>
      <c r="E20" s="14" t="n"/>
    </row>
    <row r="21">
      <c r="B21" s="14" t="n"/>
      <c r="C21" s="14" t="n"/>
      <c r="D21" s="14" t="n"/>
      <c r="E21" s="14" t="n"/>
    </row>
    <row r="22">
      <c r="B22" s="14" t="n"/>
      <c r="C22" s="14" t="n"/>
      <c r="D22" s="14" t="n"/>
      <c r="E22" s="14" t="n"/>
    </row>
    <row r="24">
      <c r="A24" s="15" t="inlineStr">
        <is>
          <t>Management systems</t>
        </is>
      </c>
      <c r="B24" s="16" t="inlineStr">
        <is>
          <t>Position</t>
        </is>
      </c>
      <c r="C24" s="16" t="inlineStr">
        <is>
          <t>Keep it when</t>
        </is>
      </c>
      <c r="D24" s="16" t="inlineStr">
        <is>
          <t>Reject it when</t>
        </is>
      </c>
      <c r="E24" s="16" t="inlineStr">
        <is>
          <t>Adopted?</t>
        </is>
      </c>
      <c r="F24" s="17" t="inlineStr">
        <is>
          <t>What keeps it running: measures, routines, check-ins.</t>
        </is>
      </c>
    </row>
    <row r="25">
      <c r="B25" s="14" t="n"/>
      <c r="C25" s="14" t="n"/>
      <c r="D25" s="14" t="n"/>
      <c r="E25" s="14" t="n"/>
    </row>
    <row r="26">
      <c r="B26" s="14" t="n"/>
      <c r="C26" s="14" t="n"/>
      <c r="D26" s="14" t="n"/>
      <c r="E26" s="14" t="n"/>
    </row>
    <row r="27">
      <c r="B27" s="14" t="n"/>
      <c r="C27" s="14" t="n"/>
      <c r="D27" s="14" t="n"/>
      <c r="E27" s="14" t="n"/>
    </row>
  </sheetData>
  <conditionalFormatting sqref="B4:E4">
    <cfRule type="expression" priority="1" dxfId="0">
      <formula>TRUE</formula>
    </cfRule>
  </conditionalFormatting>
  <conditionalFormatting sqref="B5:E7">
    <cfRule type="expression" priority="2" dxfId="1">
      <formula>$E5="yes"</formula>
    </cfRule>
  </conditionalFormatting>
  <conditionalFormatting sqref="B9:E9">
    <cfRule type="expression" priority="3" dxfId="0">
      <formula>TRUE</formula>
    </cfRule>
  </conditionalFormatting>
  <conditionalFormatting sqref="B10:E12">
    <cfRule type="expression" priority="4" dxfId="1">
      <formula>$E10="yes"</formula>
    </cfRule>
  </conditionalFormatting>
  <conditionalFormatting sqref="B14:E14">
    <cfRule type="expression" priority="5" dxfId="0">
      <formula>TRUE</formula>
    </cfRule>
  </conditionalFormatting>
  <conditionalFormatting sqref="B15:E17">
    <cfRule type="expression" priority="6" dxfId="1">
      <formula>$E15="yes"</formula>
    </cfRule>
  </conditionalFormatting>
  <conditionalFormatting sqref="B19:E19">
    <cfRule type="expression" priority="7" dxfId="0">
      <formula>TRUE</formula>
    </cfRule>
  </conditionalFormatting>
  <conditionalFormatting sqref="B20:E22">
    <cfRule type="expression" priority="8" dxfId="1">
      <formula>$E20="yes"</formula>
    </cfRule>
  </conditionalFormatting>
  <conditionalFormatting sqref="B24:E24">
    <cfRule type="expression" priority="9" dxfId="0">
      <formula>TRUE</formula>
    </cfRule>
  </conditionalFormatting>
  <conditionalFormatting sqref="B25:E27">
    <cfRule type="expression" priority="10" dxfId="1">
      <formula>$E25="yes"</formula>
    </cfRule>
  </conditionalFormatting>
  <dataValidations count="5">
    <dataValidation sqref="E5:E7" showDropDown="0" showInputMessage="0" showErrorMessage="0" allowBlank="1" type="list">
      <formula1>"yes,no,undecided"</formula1>
    </dataValidation>
    <dataValidation sqref="E10:E12" showDropDown="0" showInputMessage="0" showErrorMessage="0" allowBlank="1" type="list">
      <formula1>"yes,no,undecided"</formula1>
    </dataValidation>
    <dataValidation sqref="E15:E17" showDropDown="0" showInputMessage="0" showErrorMessage="0" allowBlank="1" type="list">
      <formula1>"yes,no,undecided"</formula1>
    </dataValidation>
    <dataValidation sqref="E20:E22" showDropDown="0" showInputMessage="0" showErrorMessage="0" allowBlank="1" type="list">
      <formula1>"yes,no,undecided"</formula1>
    </dataValidation>
    <dataValidation sqref="E25:E27" showDropDown="0" showInputMessage="0" showErrorMessage="0" allowBlank="1" type="list">
      <formula1>"yes,no,undecided"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54" customWidth="1" min="3" max="3"/>
    <col width="34" customWidth="1" min="4" max="4"/>
    <col width="40" customWidth="1" min="5" max="5"/>
    <col width="3" customWidth="1" min="6" max="6"/>
  </cols>
  <sheetData>
    <row r="1">
      <c r="A1" s="1" t="inlineStr">
        <is>
          <t>Keep</t>
        </is>
      </c>
    </row>
    <row r="2">
      <c r="A2" s="2" t="inlineStr">
        <is>
          <t>What survived the first cut. Fills itself from the Move column on Ideas.</t>
        </is>
      </c>
    </row>
    <row r="4" ht="30" customHeight="1">
      <c r="A4" s="12" t="inlineStr">
        <is>
          <t>#</t>
        </is>
      </c>
      <c r="B4" s="12" t="inlineStr">
        <is>
          <t>Title</t>
        </is>
      </c>
      <c r="C4" s="12" t="inlineStr">
        <is>
          <t>Description</t>
        </is>
      </c>
      <c r="D4" s="12" t="inlineStr">
        <is>
          <t>Decided by</t>
        </is>
      </c>
      <c r="E4" s="12" t="inlineStr">
        <is>
          <t>Note</t>
        </is>
      </c>
    </row>
    <row r="5">
      <c r="A5" s="13">
        <f>IF(COUNT(Ideas!$J$5:$J$204)&gt;=1,1,"")</f>
        <v/>
      </c>
      <c r="B5" s="18">
        <f>IFERROR(INDEX(Ideas!$B$5:$B$204,MATCH(1,Ideas!$J$5:$J$204,0))&amp;"","")</f>
        <v/>
      </c>
      <c r="C5" s="18">
        <f>IFERROR(INDEX(Ideas!$C$5:$C$204,MATCH(1,Ideas!$J$5:$J$204,0))&amp;"","")</f>
        <v/>
      </c>
      <c r="D5" s="18">
        <f>IFERROR(INDEX(Ideas!$H$5:$H$204,MATCH(1,Ideas!$J$5:$J$204,0))&amp;"","")</f>
        <v/>
      </c>
      <c r="E5" s="18">
        <f>IFERROR(INDEX(Ideas!$I$5:$I$204,MATCH(1,Ideas!$J$5:$J$204,0))&amp;"","")</f>
        <v/>
      </c>
    </row>
    <row r="6">
      <c r="A6" s="13">
        <f>IF(COUNT(Ideas!$J$5:$J$204)&gt;=2,2,"")</f>
        <v/>
      </c>
      <c r="B6" s="18">
        <f>IFERROR(INDEX(Ideas!$B$5:$B$204,MATCH(2,Ideas!$J$5:$J$204,0))&amp;"","")</f>
        <v/>
      </c>
      <c r="C6" s="18">
        <f>IFERROR(INDEX(Ideas!$C$5:$C$204,MATCH(2,Ideas!$J$5:$J$204,0))&amp;"","")</f>
        <v/>
      </c>
      <c r="D6" s="18">
        <f>IFERROR(INDEX(Ideas!$H$5:$H$204,MATCH(2,Ideas!$J$5:$J$204,0))&amp;"","")</f>
        <v/>
      </c>
      <c r="E6" s="18">
        <f>IFERROR(INDEX(Ideas!$I$5:$I$204,MATCH(2,Ideas!$J$5:$J$204,0))&amp;"","")</f>
        <v/>
      </c>
    </row>
    <row r="7">
      <c r="A7" s="13">
        <f>IF(COUNT(Ideas!$J$5:$J$204)&gt;=3,3,"")</f>
        <v/>
      </c>
      <c r="B7" s="18">
        <f>IFERROR(INDEX(Ideas!$B$5:$B$204,MATCH(3,Ideas!$J$5:$J$204,0))&amp;"","")</f>
        <v/>
      </c>
      <c r="C7" s="18">
        <f>IFERROR(INDEX(Ideas!$C$5:$C$204,MATCH(3,Ideas!$J$5:$J$204,0))&amp;"","")</f>
        <v/>
      </c>
      <c r="D7" s="18">
        <f>IFERROR(INDEX(Ideas!$H$5:$H$204,MATCH(3,Ideas!$J$5:$J$204,0))&amp;"","")</f>
        <v/>
      </c>
      <c r="E7" s="18">
        <f>IFERROR(INDEX(Ideas!$I$5:$I$204,MATCH(3,Ideas!$J$5:$J$204,0))&amp;"","")</f>
        <v/>
      </c>
    </row>
    <row r="8">
      <c r="A8" s="13">
        <f>IF(COUNT(Ideas!$J$5:$J$204)&gt;=4,4,"")</f>
        <v/>
      </c>
      <c r="B8" s="18">
        <f>IFERROR(INDEX(Ideas!$B$5:$B$204,MATCH(4,Ideas!$J$5:$J$204,0))&amp;"","")</f>
        <v/>
      </c>
      <c r="C8" s="18">
        <f>IFERROR(INDEX(Ideas!$C$5:$C$204,MATCH(4,Ideas!$J$5:$J$204,0))&amp;"","")</f>
        <v/>
      </c>
      <c r="D8" s="18">
        <f>IFERROR(INDEX(Ideas!$H$5:$H$204,MATCH(4,Ideas!$J$5:$J$204,0))&amp;"","")</f>
        <v/>
      </c>
      <c r="E8" s="18">
        <f>IFERROR(INDEX(Ideas!$I$5:$I$204,MATCH(4,Ideas!$J$5:$J$204,0))&amp;"","")</f>
        <v/>
      </c>
    </row>
    <row r="9">
      <c r="A9" s="13">
        <f>IF(COUNT(Ideas!$J$5:$J$204)&gt;=5,5,"")</f>
        <v/>
      </c>
      <c r="B9" s="18">
        <f>IFERROR(INDEX(Ideas!$B$5:$B$204,MATCH(5,Ideas!$J$5:$J$204,0))&amp;"","")</f>
        <v/>
      </c>
      <c r="C9" s="18">
        <f>IFERROR(INDEX(Ideas!$C$5:$C$204,MATCH(5,Ideas!$J$5:$J$204,0))&amp;"","")</f>
        <v/>
      </c>
      <c r="D9" s="18">
        <f>IFERROR(INDEX(Ideas!$H$5:$H$204,MATCH(5,Ideas!$J$5:$J$204,0))&amp;"","")</f>
        <v/>
      </c>
      <c r="E9" s="18">
        <f>IFERROR(INDEX(Ideas!$I$5:$I$204,MATCH(5,Ideas!$J$5:$J$204,0))&amp;"","")</f>
        <v/>
      </c>
    </row>
    <row r="10">
      <c r="A10" s="13">
        <f>IF(COUNT(Ideas!$J$5:$J$204)&gt;=6,6,"")</f>
        <v/>
      </c>
      <c r="B10" s="18">
        <f>IFERROR(INDEX(Ideas!$B$5:$B$204,MATCH(6,Ideas!$J$5:$J$204,0))&amp;"","")</f>
        <v/>
      </c>
      <c r="C10" s="18">
        <f>IFERROR(INDEX(Ideas!$C$5:$C$204,MATCH(6,Ideas!$J$5:$J$204,0))&amp;"","")</f>
        <v/>
      </c>
      <c r="D10" s="18">
        <f>IFERROR(INDEX(Ideas!$H$5:$H$204,MATCH(6,Ideas!$J$5:$J$204,0))&amp;"","")</f>
        <v/>
      </c>
      <c r="E10" s="18">
        <f>IFERROR(INDEX(Ideas!$I$5:$I$204,MATCH(6,Ideas!$J$5:$J$204,0))&amp;"","")</f>
        <v/>
      </c>
    </row>
    <row r="11">
      <c r="A11" s="13">
        <f>IF(COUNT(Ideas!$J$5:$J$204)&gt;=7,7,"")</f>
        <v/>
      </c>
      <c r="B11" s="18">
        <f>IFERROR(INDEX(Ideas!$B$5:$B$204,MATCH(7,Ideas!$J$5:$J$204,0))&amp;"","")</f>
        <v/>
      </c>
      <c r="C11" s="18">
        <f>IFERROR(INDEX(Ideas!$C$5:$C$204,MATCH(7,Ideas!$J$5:$J$204,0))&amp;"","")</f>
        <v/>
      </c>
      <c r="D11" s="18">
        <f>IFERROR(INDEX(Ideas!$H$5:$H$204,MATCH(7,Ideas!$J$5:$J$204,0))&amp;"","")</f>
        <v/>
      </c>
      <c r="E11" s="18">
        <f>IFERROR(INDEX(Ideas!$I$5:$I$204,MATCH(7,Ideas!$J$5:$J$204,0))&amp;"","")</f>
        <v/>
      </c>
    </row>
    <row r="12">
      <c r="A12" s="13">
        <f>IF(COUNT(Ideas!$J$5:$J$204)&gt;=8,8,"")</f>
        <v/>
      </c>
      <c r="B12" s="18">
        <f>IFERROR(INDEX(Ideas!$B$5:$B$204,MATCH(8,Ideas!$J$5:$J$204,0))&amp;"","")</f>
        <v/>
      </c>
      <c r="C12" s="18">
        <f>IFERROR(INDEX(Ideas!$C$5:$C$204,MATCH(8,Ideas!$J$5:$J$204,0))&amp;"","")</f>
        <v/>
      </c>
      <c r="D12" s="18">
        <f>IFERROR(INDEX(Ideas!$H$5:$H$204,MATCH(8,Ideas!$J$5:$J$204,0))&amp;"","")</f>
        <v/>
      </c>
      <c r="E12" s="18">
        <f>IFERROR(INDEX(Ideas!$I$5:$I$204,MATCH(8,Ideas!$J$5:$J$204,0))&amp;"","")</f>
        <v/>
      </c>
    </row>
    <row r="13">
      <c r="A13" s="13">
        <f>IF(COUNT(Ideas!$J$5:$J$204)&gt;=9,9,"")</f>
        <v/>
      </c>
      <c r="B13" s="18">
        <f>IFERROR(INDEX(Ideas!$B$5:$B$204,MATCH(9,Ideas!$J$5:$J$204,0))&amp;"","")</f>
        <v/>
      </c>
      <c r="C13" s="18">
        <f>IFERROR(INDEX(Ideas!$C$5:$C$204,MATCH(9,Ideas!$J$5:$J$204,0))&amp;"","")</f>
        <v/>
      </c>
      <c r="D13" s="18">
        <f>IFERROR(INDEX(Ideas!$H$5:$H$204,MATCH(9,Ideas!$J$5:$J$204,0))&amp;"","")</f>
        <v/>
      </c>
      <c r="E13" s="18">
        <f>IFERROR(INDEX(Ideas!$I$5:$I$204,MATCH(9,Ideas!$J$5:$J$204,0))&amp;"","")</f>
        <v/>
      </c>
    </row>
    <row r="14">
      <c r="A14" s="13">
        <f>IF(COUNT(Ideas!$J$5:$J$204)&gt;=10,10,"")</f>
        <v/>
      </c>
      <c r="B14" s="18">
        <f>IFERROR(INDEX(Ideas!$B$5:$B$204,MATCH(10,Ideas!$J$5:$J$204,0))&amp;"","")</f>
        <v/>
      </c>
      <c r="C14" s="18">
        <f>IFERROR(INDEX(Ideas!$C$5:$C$204,MATCH(10,Ideas!$J$5:$J$204,0))&amp;"","")</f>
        <v/>
      </c>
      <c r="D14" s="18">
        <f>IFERROR(INDEX(Ideas!$H$5:$H$204,MATCH(10,Ideas!$J$5:$J$204,0))&amp;"","")</f>
        <v/>
      </c>
      <c r="E14" s="18">
        <f>IFERROR(INDEX(Ideas!$I$5:$I$204,MATCH(10,Ideas!$J$5:$J$204,0))&amp;"","")</f>
        <v/>
      </c>
    </row>
    <row r="15">
      <c r="A15" s="13">
        <f>IF(COUNT(Ideas!$J$5:$J$204)&gt;=11,11,"")</f>
        <v/>
      </c>
      <c r="B15" s="18">
        <f>IFERROR(INDEX(Ideas!$B$5:$B$204,MATCH(11,Ideas!$J$5:$J$204,0))&amp;"","")</f>
        <v/>
      </c>
      <c r="C15" s="18">
        <f>IFERROR(INDEX(Ideas!$C$5:$C$204,MATCH(11,Ideas!$J$5:$J$204,0))&amp;"","")</f>
        <v/>
      </c>
      <c r="D15" s="18">
        <f>IFERROR(INDEX(Ideas!$H$5:$H$204,MATCH(11,Ideas!$J$5:$J$204,0))&amp;"","")</f>
        <v/>
      </c>
      <c r="E15" s="18">
        <f>IFERROR(INDEX(Ideas!$I$5:$I$204,MATCH(11,Ideas!$J$5:$J$204,0))&amp;"","")</f>
        <v/>
      </c>
    </row>
    <row r="16">
      <c r="A16" s="13">
        <f>IF(COUNT(Ideas!$J$5:$J$204)&gt;=12,12,"")</f>
        <v/>
      </c>
      <c r="B16" s="18">
        <f>IFERROR(INDEX(Ideas!$B$5:$B$204,MATCH(12,Ideas!$J$5:$J$204,0))&amp;"","")</f>
        <v/>
      </c>
      <c r="C16" s="18">
        <f>IFERROR(INDEX(Ideas!$C$5:$C$204,MATCH(12,Ideas!$J$5:$J$204,0))&amp;"","")</f>
        <v/>
      </c>
      <c r="D16" s="18">
        <f>IFERROR(INDEX(Ideas!$H$5:$H$204,MATCH(12,Ideas!$J$5:$J$204,0))&amp;"","")</f>
        <v/>
      </c>
      <c r="E16" s="18">
        <f>IFERROR(INDEX(Ideas!$I$5:$I$204,MATCH(12,Ideas!$J$5:$J$204,0))&amp;"","")</f>
        <v/>
      </c>
    </row>
    <row r="17">
      <c r="A17" s="13">
        <f>IF(COUNT(Ideas!$J$5:$J$204)&gt;=13,13,"")</f>
        <v/>
      </c>
      <c r="B17" s="18">
        <f>IFERROR(INDEX(Ideas!$B$5:$B$204,MATCH(13,Ideas!$J$5:$J$204,0))&amp;"","")</f>
        <v/>
      </c>
      <c r="C17" s="18">
        <f>IFERROR(INDEX(Ideas!$C$5:$C$204,MATCH(13,Ideas!$J$5:$J$204,0))&amp;"","")</f>
        <v/>
      </c>
      <c r="D17" s="18">
        <f>IFERROR(INDEX(Ideas!$H$5:$H$204,MATCH(13,Ideas!$J$5:$J$204,0))&amp;"","")</f>
        <v/>
      </c>
      <c r="E17" s="18">
        <f>IFERROR(INDEX(Ideas!$I$5:$I$204,MATCH(13,Ideas!$J$5:$J$204,0))&amp;"","")</f>
        <v/>
      </c>
    </row>
    <row r="18">
      <c r="A18" s="13">
        <f>IF(COUNT(Ideas!$J$5:$J$204)&gt;=14,14,"")</f>
        <v/>
      </c>
      <c r="B18" s="18">
        <f>IFERROR(INDEX(Ideas!$B$5:$B$204,MATCH(14,Ideas!$J$5:$J$204,0))&amp;"","")</f>
        <v/>
      </c>
      <c r="C18" s="18">
        <f>IFERROR(INDEX(Ideas!$C$5:$C$204,MATCH(14,Ideas!$J$5:$J$204,0))&amp;"","")</f>
        <v/>
      </c>
      <c r="D18" s="18">
        <f>IFERROR(INDEX(Ideas!$H$5:$H$204,MATCH(14,Ideas!$J$5:$J$204,0))&amp;"","")</f>
        <v/>
      </c>
      <c r="E18" s="18">
        <f>IFERROR(INDEX(Ideas!$I$5:$I$204,MATCH(14,Ideas!$J$5:$J$204,0))&amp;"","")</f>
        <v/>
      </c>
    </row>
    <row r="19">
      <c r="A19" s="13">
        <f>IF(COUNT(Ideas!$J$5:$J$204)&gt;=15,15,"")</f>
        <v/>
      </c>
      <c r="B19" s="18">
        <f>IFERROR(INDEX(Ideas!$B$5:$B$204,MATCH(15,Ideas!$J$5:$J$204,0))&amp;"","")</f>
        <v/>
      </c>
      <c r="C19" s="18">
        <f>IFERROR(INDEX(Ideas!$C$5:$C$204,MATCH(15,Ideas!$J$5:$J$204,0))&amp;"","")</f>
        <v/>
      </c>
      <c r="D19" s="18">
        <f>IFERROR(INDEX(Ideas!$H$5:$H$204,MATCH(15,Ideas!$J$5:$J$204,0))&amp;"","")</f>
        <v/>
      </c>
      <c r="E19" s="18">
        <f>IFERROR(INDEX(Ideas!$I$5:$I$204,MATCH(15,Ideas!$J$5:$J$204,0))&amp;"","")</f>
        <v/>
      </c>
    </row>
    <row r="20">
      <c r="A20" s="13">
        <f>IF(COUNT(Ideas!$J$5:$J$204)&gt;=16,16,"")</f>
        <v/>
      </c>
      <c r="B20" s="18">
        <f>IFERROR(INDEX(Ideas!$B$5:$B$204,MATCH(16,Ideas!$J$5:$J$204,0))&amp;"","")</f>
        <v/>
      </c>
      <c r="C20" s="18">
        <f>IFERROR(INDEX(Ideas!$C$5:$C$204,MATCH(16,Ideas!$J$5:$J$204,0))&amp;"","")</f>
        <v/>
      </c>
      <c r="D20" s="18">
        <f>IFERROR(INDEX(Ideas!$H$5:$H$204,MATCH(16,Ideas!$J$5:$J$204,0))&amp;"","")</f>
        <v/>
      </c>
      <c r="E20" s="18">
        <f>IFERROR(INDEX(Ideas!$I$5:$I$204,MATCH(16,Ideas!$J$5:$J$204,0))&amp;"","")</f>
        <v/>
      </c>
    </row>
    <row r="21">
      <c r="A21" s="13">
        <f>IF(COUNT(Ideas!$J$5:$J$204)&gt;=17,17,"")</f>
        <v/>
      </c>
      <c r="B21" s="18">
        <f>IFERROR(INDEX(Ideas!$B$5:$B$204,MATCH(17,Ideas!$J$5:$J$204,0))&amp;"","")</f>
        <v/>
      </c>
      <c r="C21" s="18">
        <f>IFERROR(INDEX(Ideas!$C$5:$C$204,MATCH(17,Ideas!$J$5:$J$204,0))&amp;"","")</f>
        <v/>
      </c>
      <c r="D21" s="18">
        <f>IFERROR(INDEX(Ideas!$H$5:$H$204,MATCH(17,Ideas!$J$5:$J$204,0))&amp;"","")</f>
        <v/>
      </c>
      <c r="E21" s="18">
        <f>IFERROR(INDEX(Ideas!$I$5:$I$204,MATCH(17,Ideas!$J$5:$J$204,0))&amp;"","")</f>
        <v/>
      </c>
    </row>
    <row r="22">
      <c r="A22" s="13">
        <f>IF(COUNT(Ideas!$J$5:$J$204)&gt;=18,18,"")</f>
        <v/>
      </c>
      <c r="B22" s="18">
        <f>IFERROR(INDEX(Ideas!$B$5:$B$204,MATCH(18,Ideas!$J$5:$J$204,0))&amp;"","")</f>
        <v/>
      </c>
      <c r="C22" s="18">
        <f>IFERROR(INDEX(Ideas!$C$5:$C$204,MATCH(18,Ideas!$J$5:$J$204,0))&amp;"","")</f>
        <v/>
      </c>
      <c r="D22" s="18">
        <f>IFERROR(INDEX(Ideas!$H$5:$H$204,MATCH(18,Ideas!$J$5:$J$204,0))&amp;"","")</f>
        <v/>
      </c>
      <c r="E22" s="18">
        <f>IFERROR(INDEX(Ideas!$I$5:$I$204,MATCH(18,Ideas!$J$5:$J$204,0))&amp;"","")</f>
        <v/>
      </c>
    </row>
    <row r="23">
      <c r="A23" s="13">
        <f>IF(COUNT(Ideas!$J$5:$J$204)&gt;=19,19,"")</f>
        <v/>
      </c>
      <c r="B23" s="18">
        <f>IFERROR(INDEX(Ideas!$B$5:$B$204,MATCH(19,Ideas!$J$5:$J$204,0))&amp;"","")</f>
        <v/>
      </c>
      <c r="C23" s="18">
        <f>IFERROR(INDEX(Ideas!$C$5:$C$204,MATCH(19,Ideas!$J$5:$J$204,0))&amp;"","")</f>
        <v/>
      </c>
      <c r="D23" s="18">
        <f>IFERROR(INDEX(Ideas!$H$5:$H$204,MATCH(19,Ideas!$J$5:$J$204,0))&amp;"","")</f>
        <v/>
      </c>
      <c r="E23" s="18">
        <f>IFERROR(INDEX(Ideas!$I$5:$I$204,MATCH(19,Ideas!$J$5:$J$204,0))&amp;"","")</f>
        <v/>
      </c>
    </row>
    <row r="24">
      <c r="A24" s="13">
        <f>IF(COUNT(Ideas!$J$5:$J$204)&gt;=20,20,"")</f>
        <v/>
      </c>
      <c r="B24" s="18">
        <f>IFERROR(INDEX(Ideas!$B$5:$B$204,MATCH(20,Ideas!$J$5:$J$204,0))&amp;"","")</f>
        <v/>
      </c>
      <c r="C24" s="18">
        <f>IFERROR(INDEX(Ideas!$C$5:$C$204,MATCH(20,Ideas!$J$5:$J$204,0))&amp;"","")</f>
        <v/>
      </c>
      <c r="D24" s="18">
        <f>IFERROR(INDEX(Ideas!$H$5:$H$204,MATCH(20,Ideas!$J$5:$J$204,0))&amp;"","")</f>
        <v/>
      </c>
      <c r="E24" s="18">
        <f>IFERROR(INDEX(Ideas!$I$5:$I$204,MATCH(20,Ideas!$J$5:$J$204,0))&amp;"","")</f>
        <v/>
      </c>
    </row>
    <row r="25">
      <c r="A25" s="13">
        <f>IF(COUNT(Ideas!$J$5:$J$204)&gt;=21,21,"")</f>
        <v/>
      </c>
      <c r="B25" s="18">
        <f>IFERROR(INDEX(Ideas!$B$5:$B$204,MATCH(21,Ideas!$J$5:$J$204,0))&amp;"","")</f>
        <v/>
      </c>
      <c r="C25" s="18">
        <f>IFERROR(INDEX(Ideas!$C$5:$C$204,MATCH(21,Ideas!$J$5:$J$204,0))&amp;"","")</f>
        <v/>
      </c>
      <c r="D25" s="18">
        <f>IFERROR(INDEX(Ideas!$H$5:$H$204,MATCH(21,Ideas!$J$5:$J$204,0))&amp;"","")</f>
        <v/>
      </c>
      <c r="E25" s="18">
        <f>IFERROR(INDEX(Ideas!$I$5:$I$204,MATCH(21,Ideas!$J$5:$J$204,0))&amp;"","")</f>
        <v/>
      </c>
    </row>
    <row r="26">
      <c r="A26" s="13">
        <f>IF(COUNT(Ideas!$J$5:$J$204)&gt;=22,22,"")</f>
        <v/>
      </c>
      <c r="B26" s="18">
        <f>IFERROR(INDEX(Ideas!$B$5:$B$204,MATCH(22,Ideas!$J$5:$J$204,0))&amp;"","")</f>
        <v/>
      </c>
      <c r="C26" s="18">
        <f>IFERROR(INDEX(Ideas!$C$5:$C$204,MATCH(22,Ideas!$J$5:$J$204,0))&amp;"","")</f>
        <v/>
      </c>
      <c r="D26" s="18">
        <f>IFERROR(INDEX(Ideas!$H$5:$H$204,MATCH(22,Ideas!$J$5:$J$204,0))&amp;"","")</f>
        <v/>
      </c>
      <c r="E26" s="18">
        <f>IFERROR(INDEX(Ideas!$I$5:$I$204,MATCH(22,Ideas!$J$5:$J$204,0))&amp;"","")</f>
        <v/>
      </c>
    </row>
    <row r="27">
      <c r="A27" s="13">
        <f>IF(COUNT(Ideas!$J$5:$J$204)&gt;=23,23,"")</f>
        <v/>
      </c>
      <c r="B27" s="18">
        <f>IFERROR(INDEX(Ideas!$B$5:$B$204,MATCH(23,Ideas!$J$5:$J$204,0))&amp;"","")</f>
        <v/>
      </c>
      <c r="C27" s="18">
        <f>IFERROR(INDEX(Ideas!$C$5:$C$204,MATCH(23,Ideas!$J$5:$J$204,0))&amp;"","")</f>
        <v/>
      </c>
      <c r="D27" s="18">
        <f>IFERROR(INDEX(Ideas!$H$5:$H$204,MATCH(23,Ideas!$J$5:$J$204,0))&amp;"","")</f>
        <v/>
      </c>
      <c r="E27" s="18">
        <f>IFERROR(INDEX(Ideas!$I$5:$I$204,MATCH(23,Ideas!$J$5:$J$204,0))&amp;"","")</f>
        <v/>
      </c>
    </row>
    <row r="28">
      <c r="A28" s="13">
        <f>IF(COUNT(Ideas!$J$5:$J$204)&gt;=24,24,"")</f>
        <v/>
      </c>
      <c r="B28" s="18">
        <f>IFERROR(INDEX(Ideas!$B$5:$B$204,MATCH(24,Ideas!$J$5:$J$204,0))&amp;"","")</f>
        <v/>
      </c>
      <c r="C28" s="18">
        <f>IFERROR(INDEX(Ideas!$C$5:$C$204,MATCH(24,Ideas!$J$5:$J$204,0))&amp;"","")</f>
        <v/>
      </c>
      <c r="D28" s="18">
        <f>IFERROR(INDEX(Ideas!$H$5:$H$204,MATCH(24,Ideas!$J$5:$J$204,0))&amp;"","")</f>
        <v/>
      </c>
      <c r="E28" s="18">
        <f>IFERROR(INDEX(Ideas!$I$5:$I$204,MATCH(24,Ideas!$J$5:$J$204,0))&amp;"","")</f>
        <v/>
      </c>
    </row>
    <row r="29">
      <c r="A29" s="13">
        <f>IF(COUNT(Ideas!$J$5:$J$204)&gt;=25,25,"")</f>
        <v/>
      </c>
      <c r="B29" s="18">
        <f>IFERROR(INDEX(Ideas!$B$5:$B$204,MATCH(25,Ideas!$J$5:$J$204,0))&amp;"","")</f>
        <v/>
      </c>
      <c r="C29" s="18">
        <f>IFERROR(INDEX(Ideas!$C$5:$C$204,MATCH(25,Ideas!$J$5:$J$204,0))&amp;"","")</f>
        <v/>
      </c>
      <c r="D29" s="18">
        <f>IFERROR(INDEX(Ideas!$H$5:$H$204,MATCH(25,Ideas!$J$5:$J$204,0))&amp;"","")</f>
        <v/>
      </c>
      <c r="E29" s="18">
        <f>IFERROR(INDEX(Ideas!$I$5:$I$204,MATCH(25,Ideas!$J$5:$J$204,0))&amp;"","")</f>
        <v/>
      </c>
    </row>
    <row r="30">
      <c r="A30" s="13">
        <f>IF(COUNT(Ideas!$J$5:$J$204)&gt;=26,26,"")</f>
        <v/>
      </c>
      <c r="B30" s="18">
        <f>IFERROR(INDEX(Ideas!$B$5:$B$204,MATCH(26,Ideas!$J$5:$J$204,0))&amp;"","")</f>
        <v/>
      </c>
      <c r="C30" s="18">
        <f>IFERROR(INDEX(Ideas!$C$5:$C$204,MATCH(26,Ideas!$J$5:$J$204,0))&amp;"","")</f>
        <v/>
      </c>
      <c r="D30" s="18">
        <f>IFERROR(INDEX(Ideas!$H$5:$H$204,MATCH(26,Ideas!$J$5:$J$204,0))&amp;"","")</f>
        <v/>
      </c>
      <c r="E30" s="18">
        <f>IFERROR(INDEX(Ideas!$I$5:$I$204,MATCH(26,Ideas!$J$5:$J$204,0))&amp;"","")</f>
        <v/>
      </c>
    </row>
    <row r="31">
      <c r="A31" s="13">
        <f>IF(COUNT(Ideas!$J$5:$J$204)&gt;=27,27,"")</f>
        <v/>
      </c>
      <c r="B31" s="18">
        <f>IFERROR(INDEX(Ideas!$B$5:$B$204,MATCH(27,Ideas!$J$5:$J$204,0))&amp;"","")</f>
        <v/>
      </c>
      <c r="C31" s="18">
        <f>IFERROR(INDEX(Ideas!$C$5:$C$204,MATCH(27,Ideas!$J$5:$J$204,0))&amp;"","")</f>
        <v/>
      </c>
      <c r="D31" s="18">
        <f>IFERROR(INDEX(Ideas!$H$5:$H$204,MATCH(27,Ideas!$J$5:$J$204,0))&amp;"","")</f>
        <v/>
      </c>
      <c r="E31" s="18">
        <f>IFERROR(INDEX(Ideas!$I$5:$I$204,MATCH(27,Ideas!$J$5:$J$204,0))&amp;"","")</f>
        <v/>
      </c>
    </row>
    <row r="32">
      <c r="A32" s="13">
        <f>IF(COUNT(Ideas!$J$5:$J$204)&gt;=28,28,"")</f>
        <v/>
      </c>
      <c r="B32" s="18">
        <f>IFERROR(INDEX(Ideas!$B$5:$B$204,MATCH(28,Ideas!$J$5:$J$204,0))&amp;"","")</f>
        <v/>
      </c>
      <c r="C32" s="18">
        <f>IFERROR(INDEX(Ideas!$C$5:$C$204,MATCH(28,Ideas!$J$5:$J$204,0))&amp;"","")</f>
        <v/>
      </c>
      <c r="D32" s="18">
        <f>IFERROR(INDEX(Ideas!$H$5:$H$204,MATCH(28,Ideas!$J$5:$J$204,0))&amp;"","")</f>
        <v/>
      </c>
      <c r="E32" s="18">
        <f>IFERROR(INDEX(Ideas!$I$5:$I$204,MATCH(28,Ideas!$J$5:$J$204,0))&amp;"","")</f>
        <v/>
      </c>
    </row>
    <row r="33">
      <c r="A33" s="13">
        <f>IF(COUNT(Ideas!$J$5:$J$204)&gt;=29,29,"")</f>
        <v/>
      </c>
      <c r="B33" s="18">
        <f>IFERROR(INDEX(Ideas!$B$5:$B$204,MATCH(29,Ideas!$J$5:$J$204,0))&amp;"","")</f>
        <v/>
      </c>
      <c r="C33" s="18">
        <f>IFERROR(INDEX(Ideas!$C$5:$C$204,MATCH(29,Ideas!$J$5:$J$204,0))&amp;"","")</f>
        <v/>
      </c>
      <c r="D33" s="18">
        <f>IFERROR(INDEX(Ideas!$H$5:$H$204,MATCH(29,Ideas!$J$5:$J$204,0))&amp;"","")</f>
        <v/>
      </c>
      <c r="E33" s="18">
        <f>IFERROR(INDEX(Ideas!$I$5:$I$204,MATCH(29,Ideas!$J$5:$J$204,0))&amp;"","")</f>
        <v/>
      </c>
    </row>
    <row r="34">
      <c r="A34" s="13">
        <f>IF(COUNT(Ideas!$J$5:$J$204)&gt;=30,30,"")</f>
        <v/>
      </c>
      <c r="B34" s="18">
        <f>IFERROR(INDEX(Ideas!$B$5:$B$204,MATCH(30,Ideas!$J$5:$J$204,0))&amp;"","")</f>
        <v/>
      </c>
      <c r="C34" s="18">
        <f>IFERROR(INDEX(Ideas!$C$5:$C$204,MATCH(30,Ideas!$J$5:$J$204,0))&amp;"","")</f>
        <v/>
      </c>
      <c r="D34" s="18">
        <f>IFERROR(INDEX(Ideas!$H$5:$H$204,MATCH(30,Ideas!$J$5:$J$204,0))&amp;"","")</f>
        <v/>
      </c>
      <c r="E34" s="18">
        <f>IFERROR(INDEX(Ideas!$I$5:$I$204,MATCH(30,Ideas!$J$5:$J$204,0))&amp;"","")</f>
        <v/>
      </c>
    </row>
    <row r="35">
      <c r="A35" s="13">
        <f>IF(COUNT(Ideas!$J$5:$J$204)&gt;=31,31,"")</f>
        <v/>
      </c>
      <c r="B35" s="18">
        <f>IFERROR(INDEX(Ideas!$B$5:$B$204,MATCH(31,Ideas!$J$5:$J$204,0))&amp;"","")</f>
        <v/>
      </c>
      <c r="C35" s="18">
        <f>IFERROR(INDEX(Ideas!$C$5:$C$204,MATCH(31,Ideas!$J$5:$J$204,0))&amp;"","")</f>
        <v/>
      </c>
      <c r="D35" s="18">
        <f>IFERROR(INDEX(Ideas!$H$5:$H$204,MATCH(31,Ideas!$J$5:$J$204,0))&amp;"","")</f>
        <v/>
      </c>
      <c r="E35" s="18">
        <f>IFERROR(INDEX(Ideas!$I$5:$I$204,MATCH(31,Ideas!$J$5:$J$204,0))&amp;"","")</f>
        <v/>
      </c>
    </row>
    <row r="36">
      <c r="A36" s="13">
        <f>IF(COUNT(Ideas!$J$5:$J$204)&gt;=32,32,"")</f>
        <v/>
      </c>
      <c r="B36" s="18">
        <f>IFERROR(INDEX(Ideas!$B$5:$B$204,MATCH(32,Ideas!$J$5:$J$204,0))&amp;"","")</f>
        <v/>
      </c>
      <c r="C36" s="18">
        <f>IFERROR(INDEX(Ideas!$C$5:$C$204,MATCH(32,Ideas!$J$5:$J$204,0))&amp;"","")</f>
        <v/>
      </c>
      <c r="D36" s="18">
        <f>IFERROR(INDEX(Ideas!$H$5:$H$204,MATCH(32,Ideas!$J$5:$J$204,0))&amp;"","")</f>
        <v/>
      </c>
      <c r="E36" s="18">
        <f>IFERROR(INDEX(Ideas!$I$5:$I$204,MATCH(32,Ideas!$J$5:$J$204,0))&amp;"","")</f>
        <v/>
      </c>
    </row>
    <row r="37">
      <c r="A37" s="13">
        <f>IF(COUNT(Ideas!$J$5:$J$204)&gt;=33,33,"")</f>
        <v/>
      </c>
      <c r="B37" s="18">
        <f>IFERROR(INDEX(Ideas!$B$5:$B$204,MATCH(33,Ideas!$J$5:$J$204,0))&amp;"","")</f>
        <v/>
      </c>
      <c r="C37" s="18">
        <f>IFERROR(INDEX(Ideas!$C$5:$C$204,MATCH(33,Ideas!$J$5:$J$204,0))&amp;"","")</f>
        <v/>
      </c>
      <c r="D37" s="18">
        <f>IFERROR(INDEX(Ideas!$H$5:$H$204,MATCH(33,Ideas!$J$5:$J$204,0))&amp;"","")</f>
        <v/>
      </c>
      <c r="E37" s="18">
        <f>IFERROR(INDEX(Ideas!$I$5:$I$204,MATCH(33,Ideas!$J$5:$J$204,0))&amp;"","")</f>
        <v/>
      </c>
    </row>
    <row r="38">
      <c r="A38" s="13">
        <f>IF(COUNT(Ideas!$J$5:$J$204)&gt;=34,34,"")</f>
        <v/>
      </c>
      <c r="B38" s="18">
        <f>IFERROR(INDEX(Ideas!$B$5:$B$204,MATCH(34,Ideas!$J$5:$J$204,0))&amp;"","")</f>
        <v/>
      </c>
      <c r="C38" s="18">
        <f>IFERROR(INDEX(Ideas!$C$5:$C$204,MATCH(34,Ideas!$J$5:$J$204,0))&amp;"","")</f>
        <v/>
      </c>
      <c r="D38" s="18">
        <f>IFERROR(INDEX(Ideas!$H$5:$H$204,MATCH(34,Ideas!$J$5:$J$204,0))&amp;"","")</f>
        <v/>
      </c>
      <c r="E38" s="18">
        <f>IFERROR(INDEX(Ideas!$I$5:$I$204,MATCH(34,Ideas!$J$5:$J$204,0))&amp;"","")</f>
        <v/>
      </c>
    </row>
    <row r="39">
      <c r="A39" s="13">
        <f>IF(COUNT(Ideas!$J$5:$J$204)&gt;=35,35,"")</f>
        <v/>
      </c>
      <c r="B39" s="18">
        <f>IFERROR(INDEX(Ideas!$B$5:$B$204,MATCH(35,Ideas!$J$5:$J$204,0))&amp;"","")</f>
        <v/>
      </c>
      <c r="C39" s="18">
        <f>IFERROR(INDEX(Ideas!$C$5:$C$204,MATCH(35,Ideas!$J$5:$J$204,0))&amp;"","")</f>
        <v/>
      </c>
      <c r="D39" s="18">
        <f>IFERROR(INDEX(Ideas!$H$5:$H$204,MATCH(35,Ideas!$J$5:$J$204,0))&amp;"","")</f>
        <v/>
      </c>
      <c r="E39" s="18">
        <f>IFERROR(INDEX(Ideas!$I$5:$I$204,MATCH(35,Ideas!$J$5:$J$204,0))&amp;"","")</f>
        <v/>
      </c>
    </row>
    <row r="40">
      <c r="A40" s="13">
        <f>IF(COUNT(Ideas!$J$5:$J$204)&gt;=36,36,"")</f>
        <v/>
      </c>
      <c r="B40" s="18">
        <f>IFERROR(INDEX(Ideas!$B$5:$B$204,MATCH(36,Ideas!$J$5:$J$204,0))&amp;"","")</f>
        <v/>
      </c>
      <c r="C40" s="18">
        <f>IFERROR(INDEX(Ideas!$C$5:$C$204,MATCH(36,Ideas!$J$5:$J$204,0))&amp;"","")</f>
        <v/>
      </c>
      <c r="D40" s="18">
        <f>IFERROR(INDEX(Ideas!$H$5:$H$204,MATCH(36,Ideas!$J$5:$J$204,0))&amp;"","")</f>
        <v/>
      </c>
      <c r="E40" s="18">
        <f>IFERROR(INDEX(Ideas!$I$5:$I$204,MATCH(36,Ideas!$J$5:$J$204,0))&amp;"","")</f>
        <v/>
      </c>
    </row>
    <row r="41">
      <c r="A41" s="13">
        <f>IF(COUNT(Ideas!$J$5:$J$204)&gt;=37,37,"")</f>
        <v/>
      </c>
      <c r="B41" s="18">
        <f>IFERROR(INDEX(Ideas!$B$5:$B$204,MATCH(37,Ideas!$J$5:$J$204,0))&amp;"","")</f>
        <v/>
      </c>
      <c r="C41" s="18">
        <f>IFERROR(INDEX(Ideas!$C$5:$C$204,MATCH(37,Ideas!$J$5:$J$204,0))&amp;"","")</f>
        <v/>
      </c>
      <c r="D41" s="18">
        <f>IFERROR(INDEX(Ideas!$H$5:$H$204,MATCH(37,Ideas!$J$5:$J$204,0))&amp;"","")</f>
        <v/>
      </c>
      <c r="E41" s="18">
        <f>IFERROR(INDEX(Ideas!$I$5:$I$204,MATCH(37,Ideas!$J$5:$J$204,0))&amp;"","")</f>
        <v/>
      </c>
    </row>
    <row r="42">
      <c r="A42" s="13">
        <f>IF(COUNT(Ideas!$J$5:$J$204)&gt;=38,38,"")</f>
        <v/>
      </c>
      <c r="B42" s="18">
        <f>IFERROR(INDEX(Ideas!$B$5:$B$204,MATCH(38,Ideas!$J$5:$J$204,0))&amp;"","")</f>
        <v/>
      </c>
      <c r="C42" s="18">
        <f>IFERROR(INDEX(Ideas!$C$5:$C$204,MATCH(38,Ideas!$J$5:$J$204,0))&amp;"","")</f>
        <v/>
      </c>
      <c r="D42" s="18">
        <f>IFERROR(INDEX(Ideas!$H$5:$H$204,MATCH(38,Ideas!$J$5:$J$204,0))&amp;"","")</f>
        <v/>
      </c>
      <c r="E42" s="18">
        <f>IFERROR(INDEX(Ideas!$I$5:$I$204,MATCH(38,Ideas!$J$5:$J$204,0))&amp;"","")</f>
        <v/>
      </c>
    </row>
    <row r="43">
      <c r="A43" s="13">
        <f>IF(COUNT(Ideas!$J$5:$J$204)&gt;=39,39,"")</f>
        <v/>
      </c>
      <c r="B43" s="18">
        <f>IFERROR(INDEX(Ideas!$B$5:$B$204,MATCH(39,Ideas!$J$5:$J$204,0))&amp;"","")</f>
        <v/>
      </c>
      <c r="C43" s="18">
        <f>IFERROR(INDEX(Ideas!$C$5:$C$204,MATCH(39,Ideas!$J$5:$J$204,0))&amp;"","")</f>
        <v/>
      </c>
      <c r="D43" s="18">
        <f>IFERROR(INDEX(Ideas!$H$5:$H$204,MATCH(39,Ideas!$J$5:$J$204,0))&amp;"","")</f>
        <v/>
      </c>
      <c r="E43" s="18">
        <f>IFERROR(INDEX(Ideas!$I$5:$I$204,MATCH(39,Ideas!$J$5:$J$204,0))&amp;"","")</f>
        <v/>
      </c>
    </row>
    <row r="44">
      <c r="A44" s="13">
        <f>IF(COUNT(Ideas!$J$5:$J$204)&gt;=40,40,"")</f>
        <v/>
      </c>
      <c r="B44" s="18">
        <f>IFERROR(INDEX(Ideas!$B$5:$B$204,MATCH(40,Ideas!$J$5:$J$204,0))&amp;"","")</f>
        <v/>
      </c>
      <c r="C44" s="18">
        <f>IFERROR(INDEX(Ideas!$C$5:$C$204,MATCH(40,Ideas!$J$5:$J$204,0))&amp;"","")</f>
        <v/>
      </c>
      <c r="D44" s="18">
        <f>IFERROR(INDEX(Ideas!$H$5:$H$204,MATCH(40,Ideas!$J$5:$J$204,0))&amp;"","")</f>
        <v/>
      </c>
      <c r="E44" s="18">
        <f>IFERROR(INDEX(Ideas!$I$5:$I$204,MATCH(40,Ideas!$J$5:$J$204,0))&amp;"","")</f>
        <v/>
      </c>
    </row>
    <row r="45">
      <c r="A45" s="13">
        <f>IF(COUNT(Ideas!$J$5:$J$204)&gt;=41,41,"")</f>
        <v/>
      </c>
      <c r="B45" s="18">
        <f>IFERROR(INDEX(Ideas!$B$5:$B$204,MATCH(41,Ideas!$J$5:$J$204,0))&amp;"","")</f>
        <v/>
      </c>
      <c r="C45" s="18">
        <f>IFERROR(INDEX(Ideas!$C$5:$C$204,MATCH(41,Ideas!$J$5:$J$204,0))&amp;"","")</f>
        <v/>
      </c>
      <c r="D45" s="18">
        <f>IFERROR(INDEX(Ideas!$H$5:$H$204,MATCH(41,Ideas!$J$5:$J$204,0))&amp;"","")</f>
        <v/>
      </c>
      <c r="E45" s="18">
        <f>IFERROR(INDEX(Ideas!$I$5:$I$204,MATCH(41,Ideas!$J$5:$J$204,0))&amp;"","")</f>
        <v/>
      </c>
    </row>
    <row r="46">
      <c r="A46" s="13">
        <f>IF(COUNT(Ideas!$J$5:$J$204)&gt;=42,42,"")</f>
        <v/>
      </c>
      <c r="B46" s="18">
        <f>IFERROR(INDEX(Ideas!$B$5:$B$204,MATCH(42,Ideas!$J$5:$J$204,0))&amp;"","")</f>
        <v/>
      </c>
      <c r="C46" s="18">
        <f>IFERROR(INDEX(Ideas!$C$5:$C$204,MATCH(42,Ideas!$J$5:$J$204,0))&amp;"","")</f>
        <v/>
      </c>
      <c r="D46" s="18">
        <f>IFERROR(INDEX(Ideas!$H$5:$H$204,MATCH(42,Ideas!$J$5:$J$204,0))&amp;"","")</f>
        <v/>
      </c>
      <c r="E46" s="18">
        <f>IFERROR(INDEX(Ideas!$I$5:$I$204,MATCH(42,Ideas!$J$5:$J$204,0))&amp;"","")</f>
        <v/>
      </c>
    </row>
    <row r="47">
      <c r="A47" s="13">
        <f>IF(COUNT(Ideas!$J$5:$J$204)&gt;=43,43,"")</f>
        <v/>
      </c>
      <c r="B47" s="18">
        <f>IFERROR(INDEX(Ideas!$B$5:$B$204,MATCH(43,Ideas!$J$5:$J$204,0))&amp;"","")</f>
        <v/>
      </c>
      <c r="C47" s="18">
        <f>IFERROR(INDEX(Ideas!$C$5:$C$204,MATCH(43,Ideas!$J$5:$J$204,0))&amp;"","")</f>
        <v/>
      </c>
      <c r="D47" s="18">
        <f>IFERROR(INDEX(Ideas!$H$5:$H$204,MATCH(43,Ideas!$J$5:$J$204,0))&amp;"","")</f>
        <v/>
      </c>
      <c r="E47" s="18">
        <f>IFERROR(INDEX(Ideas!$I$5:$I$204,MATCH(43,Ideas!$J$5:$J$204,0))&amp;"","")</f>
        <v/>
      </c>
    </row>
    <row r="48">
      <c r="A48" s="13">
        <f>IF(COUNT(Ideas!$J$5:$J$204)&gt;=44,44,"")</f>
        <v/>
      </c>
      <c r="B48" s="18">
        <f>IFERROR(INDEX(Ideas!$B$5:$B$204,MATCH(44,Ideas!$J$5:$J$204,0))&amp;"","")</f>
        <v/>
      </c>
      <c r="C48" s="18">
        <f>IFERROR(INDEX(Ideas!$C$5:$C$204,MATCH(44,Ideas!$J$5:$J$204,0))&amp;"","")</f>
        <v/>
      </c>
      <c r="D48" s="18">
        <f>IFERROR(INDEX(Ideas!$H$5:$H$204,MATCH(44,Ideas!$J$5:$J$204,0))&amp;"","")</f>
        <v/>
      </c>
      <c r="E48" s="18">
        <f>IFERROR(INDEX(Ideas!$I$5:$I$204,MATCH(44,Ideas!$J$5:$J$204,0))&amp;"","")</f>
        <v/>
      </c>
    </row>
    <row r="49">
      <c r="A49" s="13">
        <f>IF(COUNT(Ideas!$J$5:$J$204)&gt;=45,45,"")</f>
        <v/>
      </c>
      <c r="B49" s="18">
        <f>IFERROR(INDEX(Ideas!$B$5:$B$204,MATCH(45,Ideas!$J$5:$J$204,0))&amp;"","")</f>
        <v/>
      </c>
      <c r="C49" s="18">
        <f>IFERROR(INDEX(Ideas!$C$5:$C$204,MATCH(45,Ideas!$J$5:$J$204,0))&amp;"","")</f>
        <v/>
      </c>
      <c r="D49" s="18">
        <f>IFERROR(INDEX(Ideas!$H$5:$H$204,MATCH(45,Ideas!$J$5:$J$204,0))&amp;"","")</f>
        <v/>
      </c>
      <c r="E49" s="18">
        <f>IFERROR(INDEX(Ideas!$I$5:$I$204,MATCH(45,Ideas!$J$5:$J$204,0))&amp;"","")</f>
        <v/>
      </c>
    </row>
    <row r="50">
      <c r="A50" s="13">
        <f>IF(COUNT(Ideas!$J$5:$J$204)&gt;=46,46,"")</f>
        <v/>
      </c>
      <c r="B50" s="18">
        <f>IFERROR(INDEX(Ideas!$B$5:$B$204,MATCH(46,Ideas!$J$5:$J$204,0))&amp;"","")</f>
        <v/>
      </c>
      <c r="C50" s="18">
        <f>IFERROR(INDEX(Ideas!$C$5:$C$204,MATCH(46,Ideas!$J$5:$J$204,0))&amp;"","")</f>
        <v/>
      </c>
      <c r="D50" s="18">
        <f>IFERROR(INDEX(Ideas!$H$5:$H$204,MATCH(46,Ideas!$J$5:$J$204,0))&amp;"","")</f>
        <v/>
      </c>
      <c r="E50" s="18">
        <f>IFERROR(INDEX(Ideas!$I$5:$I$204,MATCH(46,Ideas!$J$5:$J$204,0))&amp;"","")</f>
        <v/>
      </c>
    </row>
    <row r="51">
      <c r="A51" s="13">
        <f>IF(COUNT(Ideas!$J$5:$J$204)&gt;=47,47,"")</f>
        <v/>
      </c>
      <c r="B51" s="18">
        <f>IFERROR(INDEX(Ideas!$B$5:$B$204,MATCH(47,Ideas!$J$5:$J$204,0))&amp;"","")</f>
        <v/>
      </c>
      <c r="C51" s="18">
        <f>IFERROR(INDEX(Ideas!$C$5:$C$204,MATCH(47,Ideas!$J$5:$J$204,0))&amp;"","")</f>
        <v/>
      </c>
      <c r="D51" s="18">
        <f>IFERROR(INDEX(Ideas!$H$5:$H$204,MATCH(47,Ideas!$J$5:$J$204,0))&amp;"","")</f>
        <v/>
      </c>
      <c r="E51" s="18">
        <f>IFERROR(INDEX(Ideas!$I$5:$I$204,MATCH(47,Ideas!$J$5:$J$204,0))&amp;"","")</f>
        <v/>
      </c>
    </row>
    <row r="52">
      <c r="A52" s="13">
        <f>IF(COUNT(Ideas!$J$5:$J$204)&gt;=48,48,"")</f>
        <v/>
      </c>
      <c r="B52" s="18">
        <f>IFERROR(INDEX(Ideas!$B$5:$B$204,MATCH(48,Ideas!$J$5:$J$204,0))&amp;"","")</f>
        <v/>
      </c>
      <c r="C52" s="18">
        <f>IFERROR(INDEX(Ideas!$C$5:$C$204,MATCH(48,Ideas!$J$5:$J$204,0))&amp;"","")</f>
        <v/>
      </c>
      <c r="D52" s="18">
        <f>IFERROR(INDEX(Ideas!$H$5:$H$204,MATCH(48,Ideas!$J$5:$J$204,0))&amp;"","")</f>
        <v/>
      </c>
      <c r="E52" s="18">
        <f>IFERROR(INDEX(Ideas!$I$5:$I$204,MATCH(48,Ideas!$J$5:$J$204,0))&amp;"","")</f>
        <v/>
      </c>
    </row>
    <row r="53">
      <c r="A53" s="13">
        <f>IF(COUNT(Ideas!$J$5:$J$204)&gt;=49,49,"")</f>
        <v/>
      </c>
      <c r="B53" s="18">
        <f>IFERROR(INDEX(Ideas!$B$5:$B$204,MATCH(49,Ideas!$J$5:$J$204,0))&amp;"","")</f>
        <v/>
      </c>
      <c r="C53" s="18">
        <f>IFERROR(INDEX(Ideas!$C$5:$C$204,MATCH(49,Ideas!$J$5:$J$204,0))&amp;"","")</f>
        <v/>
      </c>
      <c r="D53" s="18">
        <f>IFERROR(INDEX(Ideas!$H$5:$H$204,MATCH(49,Ideas!$J$5:$J$204,0))&amp;"","")</f>
        <v/>
      </c>
      <c r="E53" s="18">
        <f>IFERROR(INDEX(Ideas!$I$5:$I$204,MATCH(49,Ideas!$J$5:$J$204,0))&amp;"","")</f>
        <v/>
      </c>
    </row>
    <row r="54">
      <c r="A54" s="13">
        <f>IF(COUNT(Ideas!$J$5:$J$204)&gt;=50,50,"")</f>
        <v/>
      </c>
      <c r="B54" s="18">
        <f>IFERROR(INDEX(Ideas!$B$5:$B$204,MATCH(50,Ideas!$J$5:$J$204,0))&amp;"","")</f>
        <v/>
      </c>
      <c r="C54" s="18">
        <f>IFERROR(INDEX(Ideas!$C$5:$C$204,MATCH(50,Ideas!$J$5:$J$204,0))&amp;"","")</f>
        <v/>
      </c>
      <c r="D54" s="18">
        <f>IFERROR(INDEX(Ideas!$H$5:$H$204,MATCH(50,Ideas!$J$5:$J$204,0))&amp;"","")</f>
        <v/>
      </c>
      <c r="E54" s="18">
        <f>IFERROR(INDEX(Ideas!$I$5:$I$204,MATCH(50,Ideas!$J$5:$J$204,0))&amp;"","")</f>
        <v/>
      </c>
    </row>
    <row r="55">
      <c r="A55" s="13">
        <f>IF(COUNT(Ideas!$J$5:$J$204)&gt;=51,51,"")</f>
        <v/>
      </c>
      <c r="B55" s="18">
        <f>IFERROR(INDEX(Ideas!$B$5:$B$204,MATCH(51,Ideas!$J$5:$J$204,0))&amp;"","")</f>
        <v/>
      </c>
      <c r="C55" s="18">
        <f>IFERROR(INDEX(Ideas!$C$5:$C$204,MATCH(51,Ideas!$J$5:$J$204,0))&amp;"","")</f>
        <v/>
      </c>
      <c r="D55" s="18">
        <f>IFERROR(INDEX(Ideas!$H$5:$H$204,MATCH(51,Ideas!$J$5:$J$204,0))&amp;"","")</f>
        <v/>
      </c>
      <c r="E55" s="18">
        <f>IFERROR(INDEX(Ideas!$I$5:$I$204,MATCH(51,Ideas!$J$5:$J$204,0))&amp;"","")</f>
        <v/>
      </c>
    </row>
    <row r="56">
      <c r="A56" s="13">
        <f>IF(COUNT(Ideas!$J$5:$J$204)&gt;=52,52,"")</f>
        <v/>
      </c>
      <c r="B56" s="18">
        <f>IFERROR(INDEX(Ideas!$B$5:$B$204,MATCH(52,Ideas!$J$5:$J$204,0))&amp;"","")</f>
        <v/>
      </c>
      <c r="C56" s="18">
        <f>IFERROR(INDEX(Ideas!$C$5:$C$204,MATCH(52,Ideas!$J$5:$J$204,0))&amp;"","")</f>
        <v/>
      </c>
      <c r="D56" s="18">
        <f>IFERROR(INDEX(Ideas!$H$5:$H$204,MATCH(52,Ideas!$J$5:$J$204,0))&amp;"","")</f>
        <v/>
      </c>
      <c r="E56" s="18">
        <f>IFERROR(INDEX(Ideas!$I$5:$I$204,MATCH(52,Ideas!$J$5:$J$204,0))&amp;"","")</f>
        <v/>
      </c>
    </row>
    <row r="57">
      <c r="A57" s="13">
        <f>IF(COUNT(Ideas!$J$5:$J$204)&gt;=53,53,"")</f>
        <v/>
      </c>
      <c r="B57" s="18">
        <f>IFERROR(INDEX(Ideas!$B$5:$B$204,MATCH(53,Ideas!$J$5:$J$204,0))&amp;"","")</f>
        <v/>
      </c>
      <c r="C57" s="18">
        <f>IFERROR(INDEX(Ideas!$C$5:$C$204,MATCH(53,Ideas!$J$5:$J$204,0))&amp;"","")</f>
        <v/>
      </c>
      <c r="D57" s="18">
        <f>IFERROR(INDEX(Ideas!$H$5:$H$204,MATCH(53,Ideas!$J$5:$J$204,0))&amp;"","")</f>
        <v/>
      </c>
      <c r="E57" s="18">
        <f>IFERROR(INDEX(Ideas!$I$5:$I$204,MATCH(53,Ideas!$J$5:$J$204,0))&amp;"","")</f>
        <v/>
      </c>
    </row>
    <row r="58">
      <c r="A58" s="13">
        <f>IF(COUNT(Ideas!$J$5:$J$204)&gt;=54,54,"")</f>
        <v/>
      </c>
      <c r="B58" s="18">
        <f>IFERROR(INDEX(Ideas!$B$5:$B$204,MATCH(54,Ideas!$J$5:$J$204,0))&amp;"","")</f>
        <v/>
      </c>
      <c r="C58" s="18">
        <f>IFERROR(INDEX(Ideas!$C$5:$C$204,MATCH(54,Ideas!$J$5:$J$204,0))&amp;"","")</f>
        <v/>
      </c>
      <c r="D58" s="18">
        <f>IFERROR(INDEX(Ideas!$H$5:$H$204,MATCH(54,Ideas!$J$5:$J$204,0))&amp;"","")</f>
        <v/>
      </c>
      <c r="E58" s="18">
        <f>IFERROR(INDEX(Ideas!$I$5:$I$204,MATCH(54,Ideas!$J$5:$J$204,0))&amp;"","")</f>
        <v/>
      </c>
    </row>
    <row r="59">
      <c r="A59" s="13">
        <f>IF(COUNT(Ideas!$J$5:$J$204)&gt;=55,55,"")</f>
        <v/>
      </c>
      <c r="B59" s="18">
        <f>IFERROR(INDEX(Ideas!$B$5:$B$204,MATCH(55,Ideas!$J$5:$J$204,0))&amp;"","")</f>
        <v/>
      </c>
      <c r="C59" s="18">
        <f>IFERROR(INDEX(Ideas!$C$5:$C$204,MATCH(55,Ideas!$J$5:$J$204,0))&amp;"","")</f>
        <v/>
      </c>
      <c r="D59" s="18">
        <f>IFERROR(INDEX(Ideas!$H$5:$H$204,MATCH(55,Ideas!$J$5:$J$204,0))&amp;"","")</f>
        <v/>
      </c>
      <c r="E59" s="18">
        <f>IFERROR(INDEX(Ideas!$I$5:$I$204,MATCH(55,Ideas!$J$5:$J$204,0))&amp;"","")</f>
        <v/>
      </c>
    </row>
    <row r="60">
      <c r="A60" s="13">
        <f>IF(COUNT(Ideas!$J$5:$J$204)&gt;=56,56,"")</f>
        <v/>
      </c>
      <c r="B60" s="18">
        <f>IFERROR(INDEX(Ideas!$B$5:$B$204,MATCH(56,Ideas!$J$5:$J$204,0))&amp;"","")</f>
        <v/>
      </c>
      <c r="C60" s="18">
        <f>IFERROR(INDEX(Ideas!$C$5:$C$204,MATCH(56,Ideas!$J$5:$J$204,0))&amp;"","")</f>
        <v/>
      </c>
      <c r="D60" s="18">
        <f>IFERROR(INDEX(Ideas!$H$5:$H$204,MATCH(56,Ideas!$J$5:$J$204,0))&amp;"","")</f>
        <v/>
      </c>
      <c r="E60" s="18">
        <f>IFERROR(INDEX(Ideas!$I$5:$I$204,MATCH(56,Ideas!$J$5:$J$204,0))&amp;"","")</f>
        <v/>
      </c>
    </row>
    <row r="61">
      <c r="A61" s="13">
        <f>IF(COUNT(Ideas!$J$5:$J$204)&gt;=57,57,"")</f>
        <v/>
      </c>
      <c r="B61" s="18">
        <f>IFERROR(INDEX(Ideas!$B$5:$B$204,MATCH(57,Ideas!$J$5:$J$204,0))&amp;"","")</f>
        <v/>
      </c>
      <c r="C61" s="18">
        <f>IFERROR(INDEX(Ideas!$C$5:$C$204,MATCH(57,Ideas!$J$5:$J$204,0))&amp;"","")</f>
        <v/>
      </c>
      <c r="D61" s="18">
        <f>IFERROR(INDEX(Ideas!$H$5:$H$204,MATCH(57,Ideas!$J$5:$J$204,0))&amp;"","")</f>
        <v/>
      </c>
      <c r="E61" s="18">
        <f>IFERROR(INDEX(Ideas!$I$5:$I$204,MATCH(57,Ideas!$J$5:$J$204,0))&amp;"","")</f>
        <v/>
      </c>
    </row>
    <row r="62">
      <c r="A62" s="13">
        <f>IF(COUNT(Ideas!$J$5:$J$204)&gt;=58,58,"")</f>
        <v/>
      </c>
      <c r="B62" s="18">
        <f>IFERROR(INDEX(Ideas!$B$5:$B$204,MATCH(58,Ideas!$J$5:$J$204,0))&amp;"","")</f>
        <v/>
      </c>
      <c r="C62" s="18">
        <f>IFERROR(INDEX(Ideas!$C$5:$C$204,MATCH(58,Ideas!$J$5:$J$204,0))&amp;"","")</f>
        <v/>
      </c>
      <c r="D62" s="18">
        <f>IFERROR(INDEX(Ideas!$H$5:$H$204,MATCH(58,Ideas!$J$5:$J$204,0))&amp;"","")</f>
        <v/>
      </c>
      <c r="E62" s="18">
        <f>IFERROR(INDEX(Ideas!$I$5:$I$204,MATCH(58,Ideas!$J$5:$J$204,0))&amp;"","")</f>
        <v/>
      </c>
    </row>
    <row r="63">
      <c r="A63" s="13">
        <f>IF(COUNT(Ideas!$J$5:$J$204)&gt;=59,59,"")</f>
        <v/>
      </c>
      <c r="B63" s="18">
        <f>IFERROR(INDEX(Ideas!$B$5:$B$204,MATCH(59,Ideas!$J$5:$J$204,0))&amp;"","")</f>
        <v/>
      </c>
      <c r="C63" s="18">
        <f>IFERROR(INDEX(Ideas!$C$5:$C$204,MATCH(59,Ideas!$J$5:$J$204,0))&amp;"","")</f>
        <v/>
      </c>
      <c r="D63" s="18">
        <f>IFERROR(INDEX(Ideas!$H$5:$H$204,MATCH(59,Ideas!$J$5:$J$204,0))&amp;"","")</f>
        <v/>
      </c>
      <c r="E63" s="18">
        <f>IFERROR(INDEX(Ideas!$I$5:$I$204,MATCH(59,Ideas!$J$5:$J$204,0))&amp;"","")</f>
        <v/>
      </c>
    </row>
    <row r="64">
      <c r="A64" s="13">
        <f>IF(COUNT(Ideas!$J$5:$J$204)&gt;=60,60,"")</f>
        <v/>
      </c>
      <c r="B64" s="18">
        <f>IFERROR(INDEX(Ideas!$B$5:$B$204,MATCH(60,Ideas!$J$5:$J$204,0))&amp;"","")</f>
        <v/>
      </c>
      <c r="C64" s="18">
        <f>IFERROR(INDEX(Ideas!$C$5:$C$204,MATCH(60,Ideas!$J$5:$J$204,0))&amp;"","")</f>
        <v/>
      </c>
      <c r="D64" s="18">
        <f>IFERROR(INDEX(Ideas!$H$5:$H$204,MATCH(60,Ideas!$J$5:$J$204,0))&amp;"","")</f>
        <v/>
      </c>
      <c r="E64" s="18">
        <f>IFERROR(INDEX(Ideas!$I$5:$I$204,MATCH(60,Ideas!$J$5:$J$204,0))&amp;"","")</f>
        <v/>
      </c>
    </row>
    <row r="65">
      <c r="A65" s="13">
        <f>IF(COUNT(Ideas!$J$5:$J$204)&gt;=61,61,"")</f>
        <v/>
      </c>
      <c r="B65" s="18">
        <f>IFERROR(INDEX(Ideas!$B$5:$B$204,MATCH(61,Ideas!$J$5:$J$204,0))&amp;"","")</f>
        <v/>
      </c>
      <c r="C65" s="18">
        <f>IFERROR(INDEX(Ideas!$C$5:$C$204,MATCH(61,Ideas!$J$5:$J$204,0))&amp;"","")</f>
        <v/>
      </c>
      <c r="D65" s="18">
        <f>IFERROR(INDEX(Ideas!$H$5:$H$204,MATCH(61,Ideas!$J$5:$J$204,0))&amp;"","")</f>
        <v/>
      </c>
      <c r="E65" s="18">
        <f>IFERROR(INDEX(Ideas!$I$5:$I$204,MATCH(61,Ideas!$J$5:$J$204,0))&amp;"","")</f>
        <v/>
      </c>
    </row>
    <row r="66">
      <c r="A66" s="13">
        <f>IF(COUNT(Ideas!$J$5:$J$204)&gt;=62,62,"")</f>
        <v/>
      </c>
      <c r="B66" s="18">
        <f>IFERROR(INDEX(Ideas!$B$5:$B$204,MATCH(62,Ideas!$J$5:$J$204,0))&amp;"","")</f>
        <v/>
      </c>
      <c r="C66" s="18">
        <f>IFERROR(INDEX(Ideas!$C$5:$C$204,MATCH(62,Ideas!$J$5:$J$204,0))&amp;"","")</f>
        <v/>
      </c>
      <c r="D66" s="18">
        <f>IFERROR(INDEX(Ideas!$H$5:$H$204,MATCH(62,Ideas!$J$5:$J$204,0))&amp;"","")</f>
        <v/>
      </c>
      <c r="E66" s="18">
        <f>IFERROR(INDEX(Ideas!$I$5:$I$204,MATCH(62,Ideas!$J$5:$J$204,0))&amp;"","")</f>
        <v/>
      </c>
    </row>
    <row r="67">
      <c r="A67" s="13">
        <f>IF(COUNT(Ideas!$J$5:$J$204)&gt;=63,63,"")</f>
        <v/>
      </c>
      <c r="B67" s="18">
        <f>IFERROR(INDEX(Ideas!$B$5:$B$204,MATCH(63,Ideas!$J$5:$J$204,0))&amp;"","")</f>
        <v/>
      </c>
      <c r="C67" s="18">
        <f>IFERROR(INDEX(Ideas!$C$5:$C$204,MATCH(63,Ideas!$J$5:$J$204,0))&amp;"","")</f>
        <v/>
      </c>
      <c r="D67" s="18">
        <f>IFERROR(INDEX(Ideas!$H$5:$H$204,MATCH(63,Ideas!$J$5:$J$204,0))&amp;"","")</f>
        <v/>
      </c>
      <c r="E67" s="18">
        <f>IFERROR(INDEX(Ideas!$I$5:$I$204,MATCH(63,Ideas!$J$5:$J$204,0))&amp;"","")</f>
        <v/>
      </c>
    </row>
    <row r="68">
      <c r="A68" s="13">
        <f>IF(COUNT(Ideas!$J$5:$J$204)&gt;=64,64,"")</f>
        <v/>
      </c>
      <c r="B68" s="18">
        <f>IFERROR(INDEX(Ideas!$B$5:$B$204,MATCH(64,Ideas!$J$5:$J$204,0))&amp;"","")</f>
        <v/>
      </c>
      <c r="C68" s="18">
        <f>IFERROR(INDEX(Ideas!$C$5:$C$204,MATCH(64,Ideas!$J$5:$J$204,0))&amp;"","")</f>
        <v/>
      </c>
      <c r="D68" s="18">
        <f>IFERROR(INDEX(Ideas!$H$5:$H$204,MATCH(64,Ideas!$J$5:$J$204,0))&amp;"","")</f>
        <v/>
      </c>
      <c r="E68" s="18">
        <f>IFERROR(INDEX(Ideas!$I$5:$I$204,MATCH(64,Ideas!$J$5:$J$204,0))&amp;"","")</f>
        <v/>
      </c>
    </row>
    <row r="69">
      <c r="A69" s="13">
        <f>IF(COUNT(Ideas!$J$5:$J$204)&gt;=65,65,"")</f>
        <v/>
      </c>
      <c r="B69" s="18">
        <f>IFERROR(INDEX(Ideas!$B$5:$B$204,MATCH(65,Ideas!$J$5:$J$204,0))&amp;"","")</f>
        <v/>
      </c>
      <c r="C69" s="18">
        <f>IFERROR(INDEX(Ideas!$C$5:$C$204,MATCH(65,Ideas!$J$5:$J$204,0))&amp;"","")</f>
        <v/>
      </c>
      <c r="D69" s="18">
        <f>IFERROR(INDEX(Ideas!$H$5:$H$204,MATCH(65,Ideas!$J$5:$J$204,0))&amp;"","")</f>
        <v/>
      </c>
      <c r="E69" s="18">
        <f>IFERROR(INDEX(Ideas!$I$5:$I$204,MATCH(65,Ideas!$J$5:$J$204,0))&amp;"","")</f>
        <v/>
      </c>
    </row>
    <row r="70">
      <c r="A70" s="13">
        <f>IF(COUNT(Ideas!$J$5:$J$204)&gt;=66,66,"")</f>
        <v/>
      </c>
      <c r="B70" s="18">
        <f>IFERROR(INDEX(Ideas!$B$5:$B$204,MATCH(66,Ideas!$J$5:$J$204,0))&amp;"","")</f>
        <v/>
      </c>
      <c r="C70" s="18">
        <f>IFERROR(INDEX(Ideas!$C$5:$C$204,MATCH(66,Ideas!$J$5:$J$204,0))&amp;"","")</f>
        <v/>
      </c>
      <c r="D70" s="18">
        <f>IFERROR(INDEX(Ideas!$H$5:$H$204,MATCH(66,Ideas!$J$5:$J$204,0))&amp;"","")</f>
        <v/>
      </c>
      <c r="E70" s="18">
        <f>IFERROR(INDEX(Ideas!$I$5:$I$204,MATCH(66,Ideas!$J$5:$J$204,0))&amp;"","")</f>
        <v/>
      </c>
    </row>
    <row r="71">
      <c r="A71" s="13">
        <f>IF(COUNT(Ideas!$J$5:$J$204)&gt;=67,67,"")</f>
        <v/>
      </c>
      <c r="B71" s="18">
        <f>IFERROR(INDEX(Ideas!$B$5:$B$204,MATCH(67,Ideas!$J$5:$J$204,0))&amp;"","")</f>
        <v/>
      </c>
      <c r="C71" s="18">
        <f>IFERROR(INDEX(Ideas!$C$5:$C$204,MATCH(67,Ideas!$J$5:$J$204,0))&amp;"","")</f>
        <v/>
      </c>
      <c r="D71" s="18">
        <f>IFERROR(INDEX(Ideas!$H$5:$H$204,MATCH(67,Ideas!$J$5:$J$204,0))&amp;"","")</f>
        <v/>
      </c>
      <c r="E71" s="18">
        <f>IFERROR(INDEX(Ideas!$I$5:$I$204,MATCH(67,Ideas!$J$5:$J$204,0))&amp;"","")</f>
        <v/>
      </c>
    </row>
    <row r="72">
      <c r="A72" s="13">
        <f>IF(COUNT(Ideas!$J$5:$J$204)&gt;=68,68,"")</f>
        <v/>
      </c>
      <c r="B72" s="18">
        <f>IFERROR(INDEX(Ideas!$B$5:$B$204,MATCH(68,Ideas!$J$5:$J$204,0))&amp;"","")</f>
        <v/>
      </c>
      <c r="C72" s="18">
        <f>IFERROR(INDEX(Ideas!$C$5:$C$204,MATCH(68,Ideas!$J$5:$J$204,0))&amp;"","")</f>
        <v/>
      </c>
      <c r="D72" s="18">
        <f>IFERROR(INDEX(Ideas!$H$5:$H$204,MATCH(68,Ideas!$J$5:$J$204,0))&amp;"","")</f>
        <v/>
      </c>
      <c r="E72" s="18">
        <f>IFERROR(INDEX(Ideas!$I$5:$I$204,MATCH(68,Ideas!$J$5:$J$204,0))&amp;"","")</f>
        <v/>
      </c>
    </row>
    <row r="73">
      <c r="A73" s="13">
        <f>IF(COUNT(Ideas!$J$5:$J$204)&gt;=69,69,"")</f>
        <v/>
      </c>
      <c r="B73" s="18">
        <f>IFERROR(INDEX(Ideas!$B$5:$B$204,MATCH(69,Ideas!$J$5:$J$204,0))&amp;"","")</f>
        <v/>
      </c>
      <c r="C73" s="18">
        <f>IFERROR(INDEX(Ideas!$C$5:$C$204,MATCH(69,Ideas!$J$5:$J$204,0))&amp;"","")</f>
        <v/>
      </c>
      <c r="D73" s="18">
        <f>IFERROR(INDEX(Ideas!$H$5:$H$204,MATCH(69,Ideas!$J$5:$J$204,0))&amp;"","")</f>
        <v/>
      </c>
      <c r="E73" s="18">
        <f>IFERROR(INDEX(Ideas!$I$5:$I$204,MATCH(69,Ideas!$J$5:$J$204,0))&amp;"","")</f>
        <v/>
      </c>
    </row>
    <row r="74">
      <c r="A74" s="13">
        <f>IF(COUNT(Ideas!$J$5:$J$204)&gt;=70,70,"")</f>
        <v/>
      </c>
      <c r="B74" s="18">
        <f>IFERROR(INDEX(Ideas!$B$5:$B$204,MATCH(70,Ideas!$J$5:$J$204,0))&amp;"","")</f>
        <v/>
      </c>
      <c r="C74" s="18">
        <f>IFERROR(INDEX(Ideas!$C$5:$C$204,MATCH(70,Ideas!$J$5:$J$204,0))&amp;"","")</f>
        <v/>
      </c>
      <c r="D74" s="18">
        <f>IFERROR(INDEX(Ideas!$H$5:$H$204,MATCH(70,Ideas!$J$5:$J$204,0))&amp;"","")</f>
        <v/>
      </c>
      <c r="E74" s="18">
        <f>IFERROR(INDEX(Ideas!$I$5:$I$204,MATCH(70,Ideas!$J$5:$J$204,0))&amp;"","")</f>
        <v/>
      </c>
    </row>
    <row r="75">
      <c r="A75" s="13">
        <f>IF(COUNT(Ideas!$J$5:$J$204)&gt;=71,71,"")</f>
        <v/>
      </c>
      <c r="B75" s="18">
        <f>IFERROR(INDEX(Ideas!$B$5:$B$204,MATCH(71,Ideas!$J$5:$J$204,0))&amp;"","")</f>
        <v/>
      </c>
      <c r="C75" s="18">
        <f>IFERROR(INDEX(Ideas!$C$5:$C$204,MATCH(71,Ideas!$J$5:$J$204,0))&amp;"","")</f>
        <v/>
      </c>
      <c r="D75" s="18">
        <f>IFERROR(INDEX(Ideas!$H$5:$H$204,MATCH(71,Ideas!$J$5:$J$204,0))&amp;"","")</f>
        <v/>
      </c>
      <c r="E75" s="18">
        <f>IFERROR(INDEX(Ideas!$I$5:$I$204,MATCH(71,Ideas!$J$5:$J$204,0))&amp;"","")</f>
        <v/>
      </c>
    </row>
    <row r="76">
      <c r="A76" s="13">
        <f>IF(COUNT(Ideas!$J$5:$J$204)&gt;=72,72,"")</f>
        <v/>
      </c>
      <c r="B76" s="18">
        <f>IFERROR(INDEX(Ideas!$B$5:$B$204,MATCH(72,Ideas!$J$5:$J$204,0))&amp;"","")</f>
        <v/>
      </c>
      <c r="C76" s="18">
        <f>IFERROR(INDEX(Ideas!$C$5:$C$204,MATCH(72,Ideas!$J$5:$J$204,0))&amp;"","")</f>
        <v/>
      </c>
      <c r="D76" s="18">
        <f>IFERROR(INDEX(Ideas!$H$5:$H$204,MATCH(72,Ideas!$J$5:$J$204,0))&amp;"","")</f>
        <v/>
      </c>
      <c r="E76" s="18">
        <f>IFERROR(INDEX(Ideas!$I$5:$I$204,MATCH(72,Ideas!$J$5:$J$204,0))&amp;"","")</f>
        <v/>
      </c>
    </row>
    <row r="77">
      <c r="A77" s="13">
        <f>IF(COUNT(Ideas!$J$5:$J$204)&gt;=73,73,"")</f>
        <v/>
      </c>
      <c r="B77" s="18">
        <f>IFERROR(INDEX(Ideas!$B$5:$B$204,MATCH(73,Ideas!$J$5:$J$204,0))&amp;"","")</f>
        <v/>
      </c>
      <c r="C77" s="18">
        <f>IFERROR(INDEX(Ideas!$C$5:$C$204,MATCH(73,Ideas!$J$5:$J$204,0))&amp;"","")</f>
        <v/>
      </c>
      <c r="D77" s="18">
        <f>IFERROR(INDEX(Ideas!$H$5:$H$204,MATCH(73,Ideas!$J$5:$J$204,0))&amp;"","")</f>
        <v/>
      </c>
      <c r="E77" s="18">
        <f>IFERROR(INDEX(Ideas!$I$5:$I$204,MATCH(73,Ideas!$J$5:$J$204,0))&amp;"","")</f>
        <v/>
      </c>
    </row>
    <row r="78">
      <c r="A78" s="13">
        <f>IF(COUNT(Ideas!$J$5:$J$204)&gt;=74,74,"")</f>
        <v/>
      </c>
      <c r="B78" s="18">
        <f>IFERROR(INDEX(Ideas!$B$5:$B$204,MATCH(74,Ideas!$J$5:$J$204,0))&amp;"","")</f>
        <v/>
      </c>
      <c r="C78" s="18">
        <f>IFERROR(INDEX(Ideas!$C$5:$C$204,MATCH(74,Ideas!$J$5:$J$204,0))&amp;"","")</f>
        <v/>
      </c>
      <c r="D78" s="18">
        <f>IFERROR(INDEX(Ideas!$H$5:$H$204,MATCH(74,Ideas!$J$5:$J$204,0))&amp;"","")</f>
        <v/>
      </c>
      <c r="E78" s="18">
        <f>IFERROR(INDEX(Ideas!$I$5:$I$204,MATCH(74,Ideas!$J$5:$J$204,0))&amp;"","")</f>
        <v/>
      </c>
    </row>
    <row r="79">
      <c r="A79" s="13">
        <f>IF(COUNT(Ideas!$J$5:$J$204)&gt;=75,75,"")</f>
        <v/>
      </c>
      <c r="B79" s="18">
        <f>IFERROR(INDEX(Ideas!$B$5:$B$204,MATCH(75,Ideas!$J$5:$J$204,0))&amp;"","")</f>
        <v/>
      </c>
      <c r="C79" s="18">
        <f>IFERROR(INDEX(Ideas!$C$5:$C$204,MATCH(75,Ideas!$J$5:$J$204,0))&amp;"","")</f>
        <v/>
      </c>
      <c r="D79" s="18">
        <f>IFERROR(INDEX(Ideas!$H$5:$H$204,MATCH(75,Ideas!$J$5:$J$204,0))&amp;"","")</f>
        <v/>
      </c>
      <c r="E79" s="18">
        <f>IFERROR(INDEX(Ideas!$I$5:$I$204,MATCH(75,Ideas!$J$5:$J$204,0))&amp;"","")</f>
        <v/>
      </c>
    </row>
    <row r="80">
      <c r="A80" s="13">
        <f>IF(COUNT(Ideas!$J$5:$J$204)&gt;=76,76,"")</f>
        <v/>
      </c>
      <c r="B80" s="18">
        <f>IFERROR(INDEX(Ideas!$B$5:$B$204,MATCH(76,Ideas!$J$5:$J$204,0))&amp;"","")</f>
        <v/>
      </c>
      <c r="C80" s="18">
        <f>IFERROR(INDEX(Ideas!$C$5:$C$204,MATCH(76,Ideas!$J$5:$J$204,0))&amp;"","")</f>
        <v/>
      </c>
      <c r="D80" s="18">
        <f>IFERROR(INDEX(Ideas!$H$5:$H$204,MATCH(76,Ideas!$J$5:$J$204,0))&amp;"","")</f>
        <v/>
      </c>
      <c r="E80" s="18">
        <f>IFERROR(INDEX(Ideas!$I$5:$I$204,MATCH(76,Ideas!$J$5:$J$204,0))&amp;"","")</f>
        <v/>
      </c>
    </row>
    <row r="81">
      <c r="A81" s="13">
        <f>IF(COUNT(Ideas!$J$5:$J$204)&gt;=77,77,"")</f>
        <v/>
      </c>
      <c r="B81" s="18">
        <f>IFERROR(INDEX(Ideas!$B$5:$B$204,MATCH(77,Ideas!$J$5:$J$204,0))&amp;"","")</f>
        <v/>
      </c>
      <c r="C81" s="18">
        <f>IFERROR(INDEX(Ideas!$C$5:$C$204,MATCH(77,Ideas!$J$5:$J$204,0))&amp;"","")</f>
        <v/>
      </c>
      <c r="D81" s="18">
        <f>IFERROR(INDEX(Ideas!$H$5:$H$204,MATCH(77,Ideas!$J$5:$J$204,0))&amp;"","")</f>
        <v/>
      </c>
      <c r="E81" s="18">
        <f>IFERROR(INDEX(Ideas!$I$5:$I$204,MATCH(77,Ideas!$J$5:$J$204,0))&amp;"","")</f>
        <v/>
      </c>
    </row>
    <row r="82">
      <c r="A82" s="13">
        <f>IF(COUNT(Ideas!$J$5:$J$204)&gt;=78,78,"")</f>
        <v/>
      </c>
      <c r="B82" s="18">
        <f>IFERROR(INDEX(Ideas!$B$5:$B$204,MATCH(78,Ideas!$J$5:$J$204,0))&amp;"","")</f>
        <v/>
      </c>
      <c r="C82" s="18">
        <f>IFERROR(INDEX(Ideas!$C$5:$C$204,MATCH(78,Ideas!$J$5:$J$204,0))&amp;"","")</f>
        <v/>
      </c>
      <c r="D82" s="18">
        <f>IFERROR(INDEX(Ideas!$H$5:$H$204,MATCH(78,Ideas!$J$5:$J$204,0))&amp;"","")</f>
        <v/>
      </c>
      <c r="E82" s="18">
        <f>IFERROR(INDEX(Ideas!$I$5:$I$204,MATCH(78,Ideas!$J$5:$J$204,0))&amp;"","")</f>
        <v/>
      </c>
    </row>
    <row r="83">
      <c r="A83" s="13">
        <f>IF(COUNT(Ideas!$J$5:$J$204)&gt;=79,79,"")</f>
        <v/>
      </c>
      <c r="B83" s="18">
        <f>IFERROR(INDEX(Ideas!$B$5:$B$204,MATCH(79,Ideas!$J$5:$J$204,0))&amp;"","")</f>
        <v/>
      </c>
      <c r="C83" s="18">
        <f>IFERROR(INDEX(Ideas!$C$5:$C$204,MATCH(79,Ideas!$J$5:$J$204,0))&amp;"","")</f>
        <v/>
      </c>
      <c r="D83" s="18">
        <f>IFERROR(INDEX(Ideas!$H$5:$H$204,MATCH(79,Ideas!$J$5:$J$204,0))&amp;"","")</f>
        <v/>
      </c>
      <c r="E83" s="18">
        <f>IFERROR(INDEX(Ideas!$I$5:$I$204,MATCH(79,Ideas!$J$5:$J$204,0))&amp;"","")</f>
        <v/>
      </c>
    </row>
    <row r="84">
      <c r="A84" s="13">
        <f>IF(COUNT(Ideas!$J$5:$J$204)&gt;=80,80,"")</f>
        <v/>
      </c>
      <c r="B84" s="18">
        <f>IFERROR(INDEX(Ideas!$B$5:$B$204,MATCH(80,Ideas!$J$5:$J$204,0))&amp;"","")</f>
        <v/>
      </c>
      <c r="C84" s="18">
        <f>IFERROR(INDEX(Ideas!$C$5:$C$204,MATCH(80,Ideas!$J$5:$J$204,0))&amp;"","")</f>
        <v/>
      </c>
      <c r="D84" s="18">
        <f>IFERROR(INDEX(Ideas!$H$5:$H$204,MATCH(80,Ideas!$J$5:$J$204,0))&amp;"","")</f>
        <v/>
      </c>
      <c r="E84" s="18">
        <f>IFERROR(INDEX(Ideas!$I$5:$I$204,MATCH(80,Ideas!$J$5:$J$204,0))&amp;"","")</f>
        <v/>
      </c>
    </row>
    <row r="85">
      <c r="A85" s="13">
        <f>IF(COUNT(Ideas!$J$5:$J$204)&gt;=81,81,"")</f>
        <v/>
      </c>
      <c r="B85" s="18">
        <f>IFERROR(INDEX(Ideas!$B$5:$B$204,MATCH(81,Ideas!$J$5:$J$204,0))&amp;"","")</f>
        <v/>
      </c>
      <c r="C85" s="18">
        <f>IFERROR(INDEX(Ideas!$C$5:$C$204,MATCH(81,Ideas!$J$5:$J$204,0))&amp;"","")</f>
        <v/>
      </c>
      <c r="D85" s="18">
        <f>IFERROR(INDEX(Ideas!$H$5:$H$204,MATCH(81,Ideas!$J$5:$J$204,0))&amp;"","")</f>
        <v/>
      </c>
      <c r="E85" s="18">
        <f>IFERROR(INDEX(Ideas!$I$5:$I$204,MATCH(81,Ideas!$J$5:$J$204,0))&amp;"","")</f>
        <v/>
      </c>
    </row>
    <row r="86">
      <c r="A86" s="13">
        <f>IF(COUNT(Ideas!$J$5:$J$204)&gt;=82,82,"")</f>
        <v/>
      </c>
      <c r="B86" s="18">
        <f>IFERROR(INDEX(Ideas!$B$5:$B$204,MATCH(82,Ideas!$J$5:$J$204,0))&amp;"","")</f>
        <v/>
      </c>
      <c r="C86" s="18">
        <f>IFERROR(INDEX(Ideas!$C$5:$C$204,MATCH(82,Ideas!$J$5:$J$204,0))&amp;"","")</f>
        <v/>
      </c>
      <c r="D86" s="18">
        <f>IFERROR(INDEX(Ideas!$H$5:$H$204,MATCH(82,Ideas!$J$5:$J$204,0))&amp;"","")</f>
        <v/>
      </c>
      <c r="E86" s="18">
        <f>IFERROR(INDEX(Ideas!$I$5:$I$204,MATCH(82,Ideas!$J$5:$J$204,0))&amp;"","")</f>
        <v/>
      </c>
    </row>
    <row r="87">
      <c r="A87" s="13">
        <f>IF(COUNT(Ideas!$J$5:$J$204)&gt;=83,83,"")</f>
        <v/>
      </c>
      <c r="B87" s="18">
        <f>IFERROR(INDEX(Ideas!$B$5:$B$204,MATCH(83,Ideas!$J$5:$J$204,0))&amp;"","")</f>
        <v/>
      </c>
      <c r="C87" s="18">
        <f>IFERROR(INDEX(Ideas!$C$5:$C$204,MATCH(83,Ideas!$J$5:$J$204,0))&amp;"","")</f>
        <v/>
      </c>
      <c r="D87" s="18">
        <f>IFERROR(INDEX(Ideas!$H$5:$H$204,MATCH(83,Ideas!$J$5:$J$204,0))&amp;"","")</f>
        <v/>
      </c>
      <c r="E87" s="18">
        <f>IFERROR(INDEX(Ideas!$I$5:$I$204,MATCH(83,Ideas!$J$5:$J$204,0))&amp;"","")</f>
        <v/>
      </c>
    </row>
    <row r="88">
      <c r="A88" s="13">
        <f>IF(COUNT(Ideas!$J$5:$J$204)&gt;=84,84,"")</f>
        <v/>
      </c>
      <c r="B88" s="18">
        <f>IFERROR(INDEX(Ideas!$B$5:$B$204,MATCH(84,Ideas!$J$5:$J$204,0))&amp;"","")</f>
        <v/>
      </c>
      <c r="C88" s="18">
        <f>IFERROR(INDEX(Ideas!$C$5:$C$204,MATCH(84,Ideas!$J$5:$J$204,0))&amp;"","")</f>
        <v/>
      </c>
      <c r="D88" s="18">
        <f>IFERROR(INDEX(Ideas!$H$5:$H$204,MATCH(84,Ideas!$J$5:$J$204,0))&amp;"","")</f>
        <v/>
      </c>
      <c r="E88" s="18">
        <f>IFERROR(INDEX(Ideas!$I$5:$I$204,MATCH(84,Ideas!$J$5:$J$204,0))&amp;"","")</f>
        <v/>
      </c>
    </row>
    <row r="89">
      <c r="A89" s="13">
        <f>IF(COUNT(Ideas!$J$5:$J$204)&gt;=85,85,"")</f>
        <v/>
      </c>
      <c r="B89" s="18">
        <f>IFERROR(INDEX(Ideas!$B$5:$B$204,MATCH(85,Ideas!$J$5:$J$204,0))&amp;"","")</f>
        <v/>
      </c>
      <c r="C89" s="18">
        <f>IFERROR(INDEX(Ideas!$C$5:$C$204,MATCH(85,Ideas!$J$5:$J$204,0))&amp;"","")</f>
        <v/>
      </c>
      <c r="D89" s="18">
        <f>IFERROR(INDEX(Ideas!$H$5:$H$204,MATCH(85,Ideas!$J$5:$J$204,0))&amp;"","")</f>
        <v/>
      </c>
      <c r="E89" s="18">
        <f>IFERROR(INDEX(Ideas!$I$5:$I$204,MATCH(85,Ideas!$J$5:$J$204,0))&amp;"","")</f>
        <v/>
      </c>
    </row>
    <row r="90">
      <c r="A90" s="13">
        <f>IF(COUNT(Ideas!$J$5:$J$204)&gt;=86,86,"")</f>
        <v/>
      </c>
      <c r="B90" s="18">
        <f>IFERROR(INDEX(Ideas!$B$5:$B$204,MATCH(86,Ideas!$J$5:$J$204,0))&amp;"","")</f>
        <v/>
      </c>
      <c r="C90" s="18">
        <f>IFERROR(INDEX(Ideas!$C$5:$C$204,MATCH(86,Ideas!$J$5:$J$204,0))&amp;"","")</f>
        <v/>
      </c>
      <c r="D90" s="18">
        <f>IFERROR(INDEX(Ideas!$H$5:$H$204,MATCH(86,Ideas!$J$5:$J$204,0))&amp;"","")</f>
        <v/>
      </c>
      <c r="E90" s="18">
        <f>IFERROR(INDEX(Ideas!$I$5:$I$204,MATCH(86,Ideas!$J$5:$J$204,0))&amp;"","")</f>
        <v/>
      </c>
    </row>
    <row r="91">
      <c r="A91" s="13">
        <f>IF(COUNT(Ideas!$J$5:$J$204)&gt;=87,87,"")</f>
        <v/>
      </c>
      <c r="B91" s="18">
        <f>IFERROR(INDEX(Ideas!$B$5:$B$204,MATCH(87,Ideas!$J$5:$J$204,0))&amp;"","")</f>
        <v/>
      </c>
      <c r="C91" s="18">
        <f>IFERROR(INDEX(Ideas!$C$5:$C$204,MATCH(87,Ideas!$J$5:$J$204,0))&amp;"","")</f>
        <v/>
      </c>
      <c r="D91" s="18">
        <f>IFERROR(INDEX(Ideas!$H$5:$H$204,MATCH(87,Ideas!$J$5:$J$204,0))&amp;"","")</f>
        <v/>
      </c>
      <c r="E91" s="18">
        <f>IFERROR(INDEX(Ideas!$I$5:$I$204,MATCH(87,Ideas!$J$5:$J$204,0))&amp;"","")</f>
        <v/>
      </c>
    </row>
    <row r="92">
      <c r="A92" s="13">
        <f>IF(COUNT(Ideas!$J$5:$J$204)&gt;=88,88,"")</f>
        <v/>
      </c>
      <c r="B92" s="18">
        <f>IFERROR(INDEX(Ideas!$B$5:$B$204,MATCH(88,Ideas!$J$5:$J$204,0))&amp;"","")</f>
        <v/>
      </c>
      <c r="C92" s="18">
        <f>IFERROR(INDEX(Ideas!$C$5:$C$204,MATCH(88,Ideas!$J$5:$J$204,0))&amp;"","")</f>
        <v/>
      </c>
      <c r="D92" s="18">
        <f>IFERROR(INDEX(Ideas!$H$5:$H$204,MATCH(88,Ideas!$J$5:$J$204,0))&amp;"","")</f>
        <v/>
      </c>
      <c r="E92" s="18">
        <f>IFERROR(INDEX(Ideas!$I$5:$I$204,MATCH(88,Ideas!$J$5:$J$204,0))&amp;"","")</f>
        <v/>
      </c>
    </row>
    <row r="93">
      <c r="A93" s="13">
        <f>IF(COUNT(Ideas!$J$5:$J$204)&gt;=89,89,"")</f>
        <v/>
      </c>
      <c r="B93" s="18">
        <f>IFERROR(INDEX(Ideas!$B$5:$B$204,MATCH(89,Ideas!$J$5:$J$204,0))&amp;"","")</f>
        <v/>
      </c>
      <c r="C93" s="18">
        <f>IFERROR(INDEX(Ideas!$C$5:$C$204,MATCH(89,Ideas!$J$5:$J$204,0))&amp;"","")</f>
        <v/>
      </c>
      <c r="D93" s="18">
        <f>IFERROR(INDEX(Ideas!$H$5:$H$204,MATCH(89,Ideas!$J$5:$J$204,0))&amp;"","")</f>
        <v/>
      </c>
      <c r="E93" s="18">
        <f>IFERROR(INDEX(Ideas!$I$5:$I$204,MATCH(89,Ideas!$J$5:$J$204,0))&amp;"","")</f>
        <v/>
      </c>
    </row>
    <row r="94">
      <c r="A94" s="13">
        <f>IF(COUNT(Ideas!$J$5:$J$204)&gt;=90,90,"")</f>
        <v/>
      </c>
      <c r="B94" s="18">
        <f>IFERROR(INDEX(Ideas!$B$5:$B$204,MATCH(90,Ideas!$J$5:$J$204,0))&amp;"","")</f>
        <v/>
      </c>
      <c r="C94" s="18">
        <f>IFERROR(INDEX(Ideas!$C$5:$C$204,MATCH(90,Ideas!$J$5:$J$204,0))&amp;"","")</f>
        <v/>
      </c>
      <c r="D94" s="18">
        <f>IFERROR(INDEX(Ideas!$H$5:$H$204,MATCH(90,Ideas!$J$5:$J$204,0))&amp;"","")</f>
        <v/>
      </c>
      <c r="E94" s="18">
        <f>IFERROR(INDEX(Ideas!$I$5:$I$204,MATCH(90,Ideas!$J$5:$J$204,0))&amp;"","")</f>
        <v/>
      </c>
    </row>
    <row r="95">
      <c r="A95" s="13">
        <f>IF(COUNT(Ideas!$J$5:$J$204)&gt;=91,91,"")</f>
        <v/>
      </c>
      <c r="B95" s="18">
        <f>IFERROR(INDEX(Ideas!$B$5:$B$204,MATCH(91,Ideas!$J$5:$J$204,0))&amp;"","")</f>
        <v/>
      </c>
      <c r="C95" s="18">
        <f>IFERROR(INDEX(Ideas!$C$5:$C$204,MATCH(91,Ideas!$J$5:$J$204,0))&amp;"","")</f>
        <v/>
      </c>
      <c r="D95" s="18">
        <f>IFERROR(INDEX(Ideas!$H$5:$H$204,MATCH(91,Ideas!$J$5:$J$204,0))&amp;"","")</f>
        <v/>
      </c>
      <c r="E95" s="18">
        <f>IFERROR(INDEX(Ideas!$I$5:$I$204,MATCH(91,Ideas!$J$5:$J$204,0))&amp;"","")</f>
        <v/>
      </c>
    </row>
    <row r="96">
      <c r="A96" s="13">
        <f>IF(COUNT(Ideas!$J$5:$J$204)&gt;=92,92,"")</f>
        <v/>
      </c>
      <c r="B96" s="18">
        <f>IFERROR(INDEX(Ideas!$B$5:$B$204,MATCH(92,Ideas!$J$5:$J$204,0))&amp;"","")</f>
        <v/>
      </c>
      <c r="C96" s="18">
        <f>IFERROR(INDEX(Ideas!$C$5:$C$204,MATCH(92,Ideas!$J$5:$J$204,0))&amp;"","")</f>
        <v/>
      </c>
      <c r="D96" s="18">
        <f>IFERROR(INDEX(Ideas!$H$5:$H$204,MATCH(92,Ideas!$J$5:$J$204,0))&amp;"","")</f>
        <v/>
      </c>
      <c r="E96" s="18">
        <f>IFERROR(INDEX(Ideas!$I$5:$I$204,MATCH(92,Ideas!$J$5:$J$204,0))&amp;"","")</f>
        <v/>
      </c>
    </row>
    <row r="97">
      <c r="A97" s="13">
        <f>IF(COUNT(Ideas!$J$5:$J$204)&gt;=93,93,"")</f>
        <v/>
      </c>
      <c r="B97" s="18">
        <f>IFERROR(INDEX(Ideas!$B$5:$B$204,MATCH(93,Ideas!$J$5:$J$204,0))&amp;"","")</f>
        <v/>
      </c>
      <c r="C97" s="18">
        <f>IFERROR(INDEX(Ideas!$C$5:$C$204,MATCH(93,Ideas!$J$5:$J$204,0))&amp;"","")</f>
        <v/>
      </c>
      <c r="D97" s="18">
        <f>IFERROR(INDEX(Ideas!$H$5:$H$204,MATCH(93,Ideas!$J$5:$J$204,0))&amp;"","")</f>
        <v/>
      </c>
      <c r="E97" s="18">
        <f>IFERROR(INDEX(Ideas!$I$5:$I$204,MATCH(93,Ideas!$J$5:$J$204,0))&amp;"","")</f>
        <v/>
      </c>
    </row>
    <row r="98">
      <c r="A98" s="13">
        <f>IF(COUNT(Ideas!$J$5:$J$204)&gt;=94,94,"")</f>
        <v/>
      </c>
      <c r="B98" s="18">
        <f>IFERROR(INDEX(Ideas!$B$5:$B$204,MATCH(94,Ideas!$J$5:$J$204,0))&amp;"","")</f>
        <v/>
      </c>
      <c r="C98" s="18">
        <f>IFERROR(INDEX(Ideas!$C$5:$C$204,MATCH(94,Ideas!$J$5:$J$204,0))&amp;"","")</f>
        <v/>
      </c>
      <c r="D98" s="18">
        <f>IFERROR(INDEX(Ideas!$H$5:$H$204,MATCH(94,Ideas!$J$5:$J$204,0))&amp;"","")</f>
        <v/>
      </c>
      <c r="E98" s="18">
        <f>IFERROR(INDEX(Ideas!$I$5:$I$204,MATCH(94,Ideas!$J$5:$J$204,0))&amp;"","")</f>
        <v/>
      </c>
    </row>
    <row r="99">
      <c r="A99" s="13">
        <f>IF(COUNT(Ideas!$J$5:$J$204)&gt;=95,95,"")</f>
        <v/>
      </c>
      <c r="B99" s="18">
        <f>IFERROR(INDEX(Ideas!$B$5:$B$204,MATCH(95,Ideas!$J$5:$J$204,0))&amp;"","")</f>
        <v/>
      </c>
      <c r="C99" s="18">
        <f>IFERROR(INDEX(Ideas!$C$5:$C$204,MATCH(95,Ideas!$J$5:$J$204,0))&amp;"","")</f>
        <v/>
      </c>
      <c r="D99" s="18">
        <f>IFERROR(INDEX(Ideas!$H$5:$H$204,MATCH(95,Ideas!$J$5:$J$204,0))&amp;"","")</f>
        <v/>
      </c>
      <c r="E99" s="18">
        <f>IFERROR(INDEX(Ideas!$I$5:$I$204,MATCH(95,Ideas!$J$5:$J$204,0))&amp;"","")</f>
        <v/>
      </c>
    </row>
    <row r="100">
      <c r="A100" s="13">
        <f>IF(COUNT(Ideas!$J$5:$J$204)&gt;=96,96,"")</f>
        <v/>
      </c>
      <c r="B100" s="18">
        <f>IFERROR(INDEX(Ideas!$B$5:$B$204,MATCH(96,Ideas!$J$5:$J$204,0))&amp;"","")</f>
        <v/>
      </c>
      <c r="C100" s="18">
        <f>IFERROR(INDEX(Ideas!$C$5:$C$204,MATCH(96,Ideas!$J$5:$J$204,0))&amp;"","")</f>
        <v/>
      </c>
      <c r="D100" s="18">
        <f>IFERROR(INDEX(Ideas!$H$5:$H$204,MATCH(96,Ideas!$J$5:$J$204,0))&amp;"","")</f>
        <v/>
      </c>
      <c r="E100" s="18">
        <f>IFERROR(INDEX(Ideas!$I$5:$I$204,MATCH(96,Ideas!$J$5:$J$204,0))&amp;"","")</f>
        <v/>
      </c>
    </row>
    <row r="101">
      <c r="A101" s="13">
        <f>IF(COUNT(Ideas!$J$5:$J$204)&gt;=97,97,"")</f>
        <v/>
      </c>
      <c r="B101" s="18">
        <f>IFERROR(INDEX(Ideas!$B$5:$B$204,MATCH(97,Ideas!$J$5:$J$204,0))&amp;"","")</f>
        <v/>
      </c>
      <c r="C101" s="18">
        <f>IFERROR(INDEX(Ideas!$C$5:$C$204,MATCH(97,Ideas!$J$5:$J$204,0))&amp;"","")</f>
        <v/>
      </c>
      <c r="D101" s="18">
        <f>IFERROR(INDEX(Ideas!$H$5:$H$204,MATCH(97,Ideas!$J$5:$J$204,0))&amp;"","")</f>
        <v/>
      </c>
      <c r="E101" s="18">
        <f>IFERROR(INDEX(Ideas!$I$5:$I$204,MATCH(97,Ideas!$J$5:$J$204,0))&amp;"","")</f>
        <v/>
      </c>
    </row>
    <row r="102">
      <c r="A102" s="13">
        <f>IF(COUNT(Ideas!$J$5:$J$204)&gt;=98,98,"")</f>
        <v/>
      </c>
      <c r="B102" s="18">
        <f>IFERROR(INDEX(Ideas!$B$5:$B$204,MATCH(98,Ideas!$J$5:$J$204,0))&amp;"","")</f>
        <v/>
      </c>
      <c r="C102" s="18">
        <f>IFERROR(INDEX(Ideas!$C$5:$C$204,MATCH(98,Ideas!$J$5:$J$204,0))&amp;"","")</f>
        <v/>
      </c>
      <c r="D102" s="18">
        <f>IFERROR(INDEX(Ideas!$H$5:$H$204,MATCH(98,Ideas!$J$5:$J$204,0))&amp;"","")</f>
        <v/>
      </c>
      <c r="E102" s="18">
        <f>IFERROR(INDEX(Ideas!$I$5:$I$204,MATCH(98,Ideas!$J$5:$J$204,0))&amp;"","")</f>
        <v/>
      </c>
    </row>
    <row r="103">
      <c r="A103" s="13">
        <f>IF(COUNT(Ideas!$J$5:$J$204)&gt;=99,99,"")</f>
        <v/>
      </c>
      <c r="B103" s="18">
        <f>IFERROR(INDEX(Ideas!$B$5:$B$204,MATCH(99,Ideas!$J$5:$J$204,0))&amp;"","")</f>
        <v/>
      </c>
      <c r="C103" s="18">
        <f>IFERROR(INDEX(Ideas!$C$5:$C$204,MATCH(99,Ideas!$J$5:$J$204,0))&amp;"","")</f>
        <v/>
      </c>
      <c r="D103" s="18">
        <f>IFERROR(INDEX(Ideas!$H$5:$H$204,MATCH(99,Ideas!$J$5:$J$204,0))&amp;"","")</f>
        <v/>
      </c>
      <c r="E103" s="18">
        <f>IFERROR(INDEX(Ideas!$I$5:$I$204,MATCH(99,Ideas!$J$5:$J$204,0))&amp;"","")</f>
        <v/>
      </c>
    </row>
    <row r="104">
      <c r="A104" s="13">
        <f>IF(COUNT(Ideas!$J$5:$J$204)&gt;=100,100,"")</f>
        <v/>
      </c>
      <c r="B104" s="18">
        <f>IFERROR(INDEX(Ideas!$B$5:$B$204,MATCH(100,Ideas!$J$5:$J$204,0))&amp;"","")</f>
        <v/>
      </c>
      <c r="C104" s="18">
        <f>IFERROR(INDEX(Ideas!$C$5:$C$204,MATCH(100,Ideas!$J$5:$J$204,0))&amp;"","")</f>
        <v/>
      </c>
      <c r="D104" s="18">
        <f>IFERROR(INDEX(Ideas!$H$5:$H$204,MATCH(100,Ideas!$J$5:$J$204,0))&amp;"","")</f>
        <v/>
      </c>
      <c r="E104" s="18">
        <f>IFERROR(INDEX(Ideas!$I$5:$I$204,MATCH(100,Ideas!$J$5:$J$204,0))&amp;"","")</f>
        <v/>
      </c>
    </row>
    <row r="105">
      <c r="A105" s="13">
        <f>IF(COUNT(Ideas!$J$5:$J$204)&gt;=101,101,"")</f>
        <v/>
      </c>
      <c r="B105" s="18">
        <f>IFERROR(INDEX(Ideas!$B$5:$B$204,MATCH(101,Ideas!$J$5:$J$204,0))&amp;"","")</f>
        <v/>
      </c>
      <c r="C105" s="18">
        <f>IFERROR(INDEX(Ideas!$C$5:$C$204,MATCH(101,Ideas!$J$5:$J$204,0))&amp;"","")</f>
        <v/>
      </c>
      <c r="D105" s="18">
        <f>IFERROR(INDEX(Ideas!$H$5:$H$204,MATCH(101,Ideas!$J$5:$J$204,0))&amp;"","")</f>
        <v/>
      </c>
      <c r="E105" s="18">
        <f>IFERROR(INDEX(Ideas!$I$5:$I$204,MATCH(101,Ideas!$J$5:$J$204,0))&amp;"","")</f>
        <v/>
      </c>
    </row>
    <row r="106">
      <c r="A106" s="13">
        <f>IF(COUNT(Ideas!$J$5:$J$204)&gt;=102,102,"")</f>
        <v/>
      </c>
      <c r="B106" s="18">
        <f>IFERROR(INDEX(Ideas!$B$5:$B$204,MATCH(102,Ideas!$J$5:$J$204,0))&amp;"","")</f>
        <v/>
      </c>
      <c r="C106" s="18">
        <f>IFERROR(INDEX(Ideas!$C$5:$C$204,MATCH(102,Ideas!$J$5:$J$204,0))&amp;"","")</f>
        <v/>
      </c>
      <c r="D106" s="18">
        <f>IFERROR(INDEX(Ideas!$H$5:$H$204,MATCH(102,Ideas!$J$5:$J$204,0))&amp;"","")</f>
        <v/>
      </c>
      <c r="E106" s="18">
        <f>IFERROR(INDEX(Ideas!$I$5:$I$204,MATCH(102,Ideas!$J$5:$J$204,0))&amp;"","")</f>
        <v/>
      </c>
    </row>
    <row r="107">
      <c r="A107" s="13">
        <f>IF(COUNT(Ideas!$J$5:$J$204)&gt;=103,103,"")</f>
        <v/>
      </c>
      <c r="B107" s="18">
        <f>IFERROR(INDEX(Ideas!$B$5:$B$204,MATCH(103,Ideas!$J$5:$J$204,0))&amp;"","")</f>
        <v/>
      </c>
      <c r="C107" s="18">
        <f>IFERROR(INDEX(Ideas!$C$5:$C$204,MATCH(103,Ideas!$J$5:$J$204,0))&amp;"","")</f>
        <v/>
      </c>
      <c r="D107" s="18">
        <f>IFERROR(INDEX(Ideas!$H$5:$H$204,MATCH(103,Ideas!$J$5:$J$204,0))&amp;"","")</f>
        <v/>
      </c>
      <c r="E107" s="18">
        <f>IFERROR(INDEX(Ideas!$I$5:$I$204,MATCH(103,Ideas!$J$5:$J$204,0))&amp;"","")</f>
        <v/>
      </c>
    </row>
    <row r="108">
      <c r="A108" s="13">
        <f>IF(COUNT(Ideas!$J$5:$J$204)&gt;=104,104,"")</f>
        <v/>
      </c>
      <c r="B108" s="18">
        <f>IFERROR(INDEX(Ideas!$B$5:$B$204,MATCH(104,Ideas!$J$5:$J$204,0))&amp;"","")</f>
        <v/>
      </c>
      <c r="C108" s="18">
        <f>IFERROR(INDEX(Ideas!$C$5:$C$204,MATCH(104,Ideas!$J$5:$J$204,0))&amp;"","")</f>
        <v/>
      </c>
      <c r="D108" s="18">
        <f>IFERROR(INDEX(Ideas!$H$5:$H$204,MATCH(104,Ideas!$J$5:$J$204,0))&amp;"","")</f>
        <v/>
      </c>
      <c r="E108" s="18">
        <f>IFERROR(INDEX(Ideas!$I$5:$I$204,MATCH(104,Ideas!$J$5:$J$204,0))&amp;"","")</f>
        <v/>
      </c>
    </row>
    <row r="109">
      <c r="A109" s="13">
        <f>IF(COUNT(Ideas!$J$5:$J$204)&gt;=105,105,"")</f>
        <v/>
      </c>
      <c r="B109" s="18">
        <f>IFERROR(INDEX(Ideas!$B$5:$B$204,MATCH(105,Ideas!$J$5:$J$204,0))&amp;"","")</f>
        <v/>
      </c>
      <c r="C109" s="18">
        <f>IFERROR(INDEX(Ideas!$C$5:$C$204,MATCH(105,Ideas!$J$5:$J$204,0))&amp;"","")</f>
        <v/>
      </c>
      <c r="D109" s="18">
        <f>IFERROR(INDEX(Ideas!$H$5:$H$204,MATCH(105,Ideas!$J$5:$J$204,0))&amp;"","")</f>
        <v/>
      </c>
      <c r="E109" s="18">
        <f>IFERROR(INDEX(Ideas!$I$5:$I$204,MATCH(105,Ideas!$J$5:$J$204,0))&amp;"","")</f>
        <v/>
      </c>
    </row>
    <row r="110">
      <c r="A110" s="13">
        <f>IF(COUNT(Ideas!$J$5:$J$204)&gt;=106,106,"")</f>
        <v/>
      </c>
      <c r="B110" s="18">
        <f>IFERROR(INDEX(Ideas!$B$5:$B$204,MATCH(106,Ideas!$J$5:$J$204,0))&amp;"","")</f>
        <v/>
      </c>
      <c r="C110" s="18">
        <f>IFERROR(INDEX(Ideas!$C$5:$C$204,MATCH(106,Ideas!$J$5:$J$204,0))&amp;"","")</f>
        <v/>
      </c>
      <c r="D110" s="18">
        <f>IFERROR(INDEX(Ideas!$H$5:$H$204,MATCH(106,Ideas!$J$5:$J$204,0))&amp;"","")</f>
        <v/>
      </c>
      <c r="E110" s="18">
        <f>IFERROR(INDEX(Ideas!$I$5:$I$204,MATCH(106,Ideas!$J$5:$J$204,0))&amp;"","")</f>
        <v/>
      </c>
    </row>
    <row r="111">
      <c r="A111" s="13">
        <f>IF(COUNT(Ideas!$J$5:$J$204)&gt;=107,107,"")</f>
        <v/>
      </c>
      <c r="B111" s="18">
        <f>IFERROR(INDEX(Ideas!$B$5:$B$204,MATCH(107,Ideas!$J$5:$J$204,0))&amp;"","")</f>
        <v/>
      </c>
      <c r="C111" s="18">
        <f>IFERROR(INDEX(Ideas!$C$5:$C$204,MATCH(107,Ideas!$J$5:$J$204,0))&amp;"","")</f>
        <v/>
      </c>
      <c r="D111" s="18">
        <f>IFERROR(INDEX(Ideas!$H$5:$H$204,MATCH(107,Ideas!$J$5:$J$204,0))&amp;"","")</f>
        <v/>
      </c>
      <c r="E111" s="18">
        <f>IFERROR(INDEX(Ideas!$I$5:$I$204,MATCH(107,Ideas!$J$5:$J$204,0))&amp;"","")</f>
        <v/>
      </c>
    </row>
    <row r="112">
      <c r="A112" s="13">
        <f>IF(COUNT(Ideas!$J$5:$J$204)&gt;=108,108,"")</f>
        <v/>
      </c>
      <c r="B112" s="18">
        <f>IFERROR(INDEX(Ideas!$B$5:$B$204,MATCH(108,Ideas!$J$5:$J$204,0))&amp;"","")</f>
        <v/>
      </c>
      <c r="C112" s="18">
        <f>IFERROR(INDEX(Ideas!$C$5:$C$204,MATCH(108,Ideas!$J$5:$J$204,0))&amp;"","")</f>
        <v/>
      </c>
      <c r="D112" s="18">
        <f>IFERROR(INDEX(Ideas!$H$5:$H$204,MATCH(108,Ideas!$J$5:$J$204,0))&amp;"","")</f>
        <v/>
      </c>
      <c r="E112" s="18">
        <f>IFERROR(INDEX(Ideas!$I$5:$I$204,MATCH(108,Ideas!$J$5:$J$204,0))&amp;"","")</f>
        <v/>
      </c>
    </row>
    <row r="113">
      <c r="A113" s="13">
        <f>IF(COUNT(Ideas!$J$5:$J$204)&gt;=109,109,"")</f>
        <v/>
      </c>
      <c r="B113" s="18">
        <f>IFERROR(INDEX(Ideas!$B$5:$B$204,MATCH(109,Ideas!$J$5:$J$204,0))&amp;"","")</f>
        <v/>
      </c>
      <c r="C113" s="18">
        <f>IFERROR(INDEX(Ideas!$C$5:$C$204,MATCH(109,Ideas!$J$5:$J$204,0))&amp;"","")</f>
        <v/>
      </c>
      <c r="D113" s="18">
        <f>IFERROR(INDEX(Ideas!$H$5:$H$204,MATCH(109,Ideas!$J$5:$J$204,0))&amp;"","")</f>
        <v/>
      </c>
      <c r="E113" s="18">
        <f>IFERROR(INDEX(Ideas!$I$5:$I$204,MATCH(109,Ideas!$J$5:$J$204,0))&amp;"","")</f>
        <v/>
      </c>
    </row>
    <row r="114">
      <c r="A114" s="13">
        <f>IF(COUNT(Ideas!$J$5:$J$204)&gt;=110,110,"")</f>
        <v/>
      </c>
      <c r="B114" s="18">
        <f>IFERROR(INDEX(Ideas!$B$5:$B$204,MATCH(110,Ideas!$J$5:$J$204,0))&amp;"","")</f>
        <v/>
      </c>
      <c r="C114" s="18">
        <f>IFERROR(INDEX(Ideas!$C$5:$C$204,MATCH(110,Ideas!$J$5:$J$204,0))&amp;"","")</f>
        <v/>
      </c>
      <c r="D114" s="18">
        <f>IFERROR(INDEX(Ideas!$H$5:$H$204,MATCH(110,Ideas!$J$5:$J$204,0))&amp;"","")</f>
        <v/>
      </c>
      <c r="E114" s="18">
        <f>IFERROR(INDEX(Ideas!$I$5:$I$204,MATCH(110,Ideas!$J$5:$J$204,0))&amp;"","")</f>
        <v/>
      </c>
    </row>
    <row r="115">
      <c r="A115" s="13">
        <f>IF(COUNT(Ideas!$J$5:$J$204)&gt;=111,111,"")</f>
        <v/>
      </c>
      <c r="B115" s="18">
        <f>IFERROR(INDEX(Ideas!$B$5:$B$204,MATCH(111,Ideas!$J$5:$J$204,0))&amp;"","")</f>
        <v/>
      </c>
      <c r="C115" s="18">
        <f>IFERROR(INDEX(Ideas!$C$5:$C$204,MATCH(111,Ideas!$J$5:$J$204,0))&amp;"","")</f>
        <v/>
      </c>
      <c r="D115" s="18">
        <f>IFERROR(INDEX(Ideas!$H$5:$H$204,MATCH(111,Ideas!$J$5:$J$204,0))&amp;"","")</f>
        <v/>
      </c>
      <c r="E115" s="18">
        <f>IFERROR(INDEX(Ideas!$I$5:$I$204,MATCH(111,Ideas!$J$5:$J$204,0))&amp;"","")</f>
        <v/>
      </c>
    </row>
    <row r="116">
      <c r="A116" s="13">
        <f>IF(COUNT(Ideas!$J$5:$J$204)&gt;=112,112,"")</f>
        <v/>
      </c>
      <c r="B116" s="18">
        <f>IFERROR(INDEX(Ideas!$B$5:$B$204,MATCH(112,Ideas!$J$5:$J$204,0))&amp;"","")</f>
        <v/>
      </c>
      <c r="C116" s="18">
        <f>IFERROR(INDEX(Ideas!$C$5:$C$204,MATCH(112,Ideas!$J$5:$J$204,0))&amp;"","")</f>
        <v/>
      </c>
      <c r="D116" s="18">
        <f>IFERROR(INDEX(Ideas!$H$5:$H$204,MATCH(112,Ideas!$J$5:$J$204,0))&amp;"","")</f>
        <v/>
      </c>
      <c r="E116" s="18">
        <f>IFERROR(INDEX(Ideas!$I$5:$I$204,MATCH(112,Ideas!$J$5:$J$204,0))&amp;"","")</f>
        <v/>
      </c>
    </row>
    <row r="117">
      <c r="A117" s="13">
        <f>IF(COUNT(Ideas!$J$5:$J$204)&gt;=113,113,"")</f>
        <v/>
      </c>
      <c r="B117" s="18">
        <f>IFERROR(INDEX(Ideas!$B$5:$B$204,MATCH(113,Ideas!$J$5:$J$204,0))&amp;"","")</f>
        <v/>
      </c>
      <c r="C117" s="18">
        <f>IFERROR(INDEX(Ideas!$C$5:$C$204,MATCH(113,Ideas!$J$5:$J$204,0))&amp;"","")</f>
        <v/>
      </c>
      <c r="D117" s="18">
        <f>IFERROR(INDEX(Ideas!$H$5:$H$204,MATCH(113,Ideas!$J$5:$J$204,0))&amp;"","")</f>
        <v/>
      </c>
      <c r="E117" s="18">
        <f>IFERROR(INDEX(Ideas!$I$5:$I$204,MATCH(113,Ideas!$J$5:$J$204,0))&amp;"","")</f>
        <v/>
      </c>
    </row>
    <row r="118">
      <c r="A118" s="13">
        <f>IF(COUNT(Ideas!$J$5:$J$204)&gt;=114,114,"")</f>
        <v/>
      </c>
      <c r="B118" s="18">
        <f>IFERROR(INDEX(Ideas!$B$5:$B$204,MATCH(114,Ideas!$J$5:$J$204,0))&amp;"","")</f>
        <v/>
      </c>
      <c r="C118" s="18">
        <f>IFERROR(INDEX(Ideas!$C$5:$C$204,MATCH(114,Ideas!$J$5:$J$204,0))&amp;"","")</f>
        <v/>
      </c>
      <c r="D118" s="18">
        <f>IFERROR(INDEX(Ideas!$H$5:$H$204,MATCH(114,Ideas!$J$5:$J$204,0))&amp;"","")</f>
        <v/>
      </c>
      <c r="E118" s="18">
        <f>IFERROR(INDEX(Ideas!$I$5:$I$204,MATCH(114,Ideas!$J$5:$J$204,0))&amp;"","")</f>
        <v/>
      </c>
    </row>
    <row r="119">
      <c r="A119" s="13">
        <f>IF(COUNT(Ideas!$J$5:$J$204)&gt;=115,115,"")</f>
        <v/>
      </c>
      <c r="B119" s="18">
        <f>IFERROR(INDEX(Ideas!$B$5:$B$204,MATCH(115,Ideas!$J$5:$J$204,0))&amp;"","")</f>
        <v/>
      </c>
      <c r="C119" s="18">
        <f>IFERROR(INDEX(Ideas!$C$5:$C$204,MATCH(115,Ideas!$J$5:$J$204,0))&amp;"","")</f>
        <v/>
      </c>
      <c r="D119" s="18">
        <f>IFERROR(INDEX(Ideas!$H$5:$H$204,MATCH(115,Ideas!$J$5:$J$204,0))&amp;"","")</f>
        <v/>
      </c>
      <c r="E119" s="18">
        <f>IFERROR(INDEX(Ideas!$I$5:$I$204,MATCH(115,Ideas!$J$5:$J$204,0))&amp;"","")</f>
        <v/>
      </c>
    </row>
    <row r="120">
      <c r="A120" s="13">
        <f>IF(COUNT(Ideas!$J$5:$J$204)&gt;=116,116,"")</f>
        <v/>
      </c>
      <c r="B120" s="18">
        <f>IFERROR(INDEX(Ideas!$B$5:$B$204,MATCH(116,Ideas!$J$5:$J$204,0))&amp;"","")</f>
        <v/>
      </c>
      <c r="C120" s="18">
        <f>IFERROR(INDEX(Ideas!$C$5:$C$204,MATCH(116,Ideas!$J$5:$J$204,0))&amp;"","")</f>
        <v/>
      </c>
      <c r="D120" s="18">
        <f>IFERROR(INDEX(Ideas!$H$5:$H$204,MATCH(116,Ideas!$J$5:$J$204,0))&amp;"","")</f>
        <v/>
      </c>
      <c r="E120" s="18">
        <f>IFERROR(INDEX(Ideas!$I$5:$I$204,MATCH(116,Ideas!$J$5:$J$204,0))&amp;"","")</f>
        <v/>
      </c>
    </row>
    <row r="121">
      <c r="A121" s="13">
        <f>IF(COUNT(Ideas!$J$5:$J$204)&gt;=117,117,"")</f>
        <v/>
      </c>
      <c r="B121" s="18">
        <f>IFERROR(INDEX(Ideas!$B$5:$B$204,MATCH(117,Ideas!$J$5:$J$204,0))&amp;"","")</f>
        <v/>
      </c>
      <c r="C121" s="18">
        <f>IFERROR(INDEX(Ideas!$C$5:$C$204,MATCH(117,Ideas!$J$5:$J$204,0))&amp;"","")</f>
        <v/>
      </c>
      <c r="D121" s="18">
        <f>IFERROR(INDEX(Ideas!$H$5:$H$204,MATCH(117,Ideas!$J$5:$J$204,0))&amp;"","")</f>
        <v/>
      </c>
      <c r="E121" s="18">
        <f>IFERROR(INDEX(Ideas!$I$5:$I$204,MATCH(117,Ideas!$J$5:$J$204,0))&amp;"","")</f>
        <v/>
      </c>
    </row>
    <row r="122">
      <c r="A122" s="13">
        <f>IF(COUNT(Ideas!$J$5:$J$204)&gt;=118,118,"")</f>
        <v/>
      </c>
      <c r="B122" s="18">
        <f>IFERROR(INDEX(Ideas!$B$5:$B$204,MATCH(118,Ideas!$J$5:$J$204,0))&amp;"","")</f>
        <v/>
      </c>
      <c r="C122" s="18">
        <f>IFERROR(INDEX(Ideas!$C$5:$C$204,MATCH(118,Ideas!$J$5:$J$204,0))&amp;"","")</f>
        <v/>
      </c>
      <c r="D122" s="18">
        <f>IFERROR(INDEX(Ideas!$H$5:$H$204,MATCH(118,Ideas!$J$5:$J$204,0))&amp;"","")</f>
        <v/>
      </c>
      <c r="E122" s="18">
        <f>IFERROR(INDEX(Ideas!$I$5:$I$204,MATCH(118,Ideas!$J$5:$J$204,0))&amp;"","")</f>
        <v/>
      </c>
    </row>
    <row r="123">
      <c r="A123" s="13">
        <f>IF(COUNT(Ideas!$J$5:$J$204)&gt;=119,119,"")</f>
        <v/>
      </c>
      <c r="B123" s="18">
        <f>IFERROR(INDEX(Ideas!$B$5:$B$204,MATCH(119,Ideas!$J$5:$J$204,0))&amp;"","")</f>
        <v/>
      </c>
      <c r="C123" s="18">
        <f>IFERROR(INDEX(Ideas!$C$5:$C$204,MATCH(119,Ideas!$J$5:$J$204,0))&amp;"","")</f>
        <v/>
      </c>
      <c r="D123" s="18">
        <f>IFERROR(INDEX(Ideas!$H$5:$H$204,MATCH(119,Ideas!$J$5:$J$204,0))&amp;"","")</f>
        <v/>
      </c>
      <c r="E123" s="18">
        <f>IFERROR(INDEX(Ideas!$I$5:$I$204,MATCH(119,Ideas!$J$5:$J$204,0))&amp;"","")</f>
        <v/>
      </c>
    </row>
    <row r="124">
      <c r="A124" s="13">
        <f>IF(COUNT(Ideas!$J$5:$J$204)&gt;=120,120,"")</f>
        <v/>
      </c>
      <c r="B124" s="18">
        <f>IFERROR(INDEX(Ideas!$B$5:$B$204,MATCH(120,Ideas!$J$5:$J$204,0))&amp;"","")</f>
        <v/>
      </c>
      <c r="C124" s="18">
        <f>IFERROR(INDEX(Ideas!$C$5:$C$204,MATCH(120,Ideas!$J$5:$J$204,0))&amp;"","")</f>
        <v/>
      </c>
      <c r="D124" s="18">
        <f>IFERROR(INDEX(Ideas!$H$5:$H$204,MATCH(120,Ideas!$J$5:$J$204,0))&amp;"","")</f>
        <v/>
      </c>
      <c r="E124" s="18">
        <f>IFERROR(INDEX(Ideas!$I$5:$I$204,MATCH(120,Ideas!$J$5:$J$204,0))&amp;"","")</f>
        <v/>
      </c>
    </row>
    <row r="125">
      <c r="A125" s="13">
        <f>IF(COUNT(Ideas!$J$5:$J$204)&gt;=121,121,"")</f>
        <v/>
      </c>
      <c r="B125" s="18">
        <f>IFERROR(INDEX(Ideas!$B$5:$B$204,MATCH(121,Ideas!$J$5:$J$204,0))&amp;"","")</f>
        <v/>
      </c>
      <c r="C125" s="18">
        <f>IFERROR(INDEX(Ideas!$C$5:$C$204,MATCH(121,Ideas!$J$5:$J$204,0))&amp;"","")</f>
        <v/>
      </c>
      <c r="D125" s="18">
        <f>IFERROR(INDEX(Ideas!$H$5:$H$204,MATCH(121,Ideas!$J$5:$J$204,0))&amp;"","")</f>
        <v/>
      </c>
      <c r="E125" s="18">
        <f>IFERROR(INDEX(Ideas!$I$5:$I$204,MATCH(121,Ideas!$J$5:$J$204,0))&amp;"","")</f>
        <v/>
      </c>
    </row>
    <row r="126">
      <c r="A126" s="13">
        <f>IF(COUNT(Ideas!$J$5:$J$204)&gt;=122,122,"")</f>
        <v/>
      </c>
      <c r="B126" s="18">
        <f>IFERROR(INDEX(Ideas!$B$5:$B$204,MATCH(122,Ideas!$J$5:$J$204,0))&amp;"","")</f>
        <v/>
      </c>
      <c r="C126" s="18">
        <f>IFERROR(INDEX(Ideas!$C$5:$C$204,MATCH(122,Ideas!$J$5:$J$204,0))&amp;"","")</f>
        <v/>
      </c>
      <c r="D126" s="18">
        <f>IFERROR(INDEX(Ideas!$H$5:$H$204,MATCH(122,Ideas!$J$5:$J$204,0))&amp;"","")</f>
        <v/>
      </c>
      <c r="E126" s="18">
        <f>IFERROR(INDEX(Ideas!$I$5:$I$204,MATCH(122,Ideas!$J$5:$J$204,0))&amp;"","")</f>
        <v/>
      </c>
    </row>
    <row r="127">
      <c r="A127" s="13">
        <f>IF(COUNT(Ideas!$J$5:$J$204)&gt;=123,123,"")</f>
        <v/>
      </c>
      <c r="B127" s="18">
        <f>IFERROR(INDEX(Ideas!$B$5:$B$204,MATCH(123,Ideas!$J$5:$J$204,0))&amp;"","")</f>
        <v/>
      </c>
      <c r="C127" s="18">
        <f>IFERROR(INDEX(Ideas!$C$5:$C$204,MATCH(123,Ideas!$J$5:$J$204,0))&amp;"","")</f>
        <v/>
      </c>
      <c r="D127" s="18">
        <f>IFERROR(INDEX(Ideas!$H$5:$H$204,MATCH(123,Ideas!$J$5:$J$204,0))&amp;"","")</f>
        <v/>
      </c>
      <c r="E127" s="18">
        <f>IFERROR(INDEX(Ideas!$I$5:$I$204,MATCH(123,Ideas!$J$5:$J$204,0))&amp;"","")</f>
        <v/>
      </c>
    </row>
    <row r="128">
      <c r="A128" s="13">
        <f>IF(COUNT(Ideas!$J$5:$J$204)&gt;=124,124,"")</f>
        <v/>
      </c>
      <c r="B128" s="18">
        <f>IFERROR(INDEX(Ideas!$B$5:$B$204,MATCH(124,Ideas!$J$5:$J$204,0))&amp;"","")</f>
        <v/>
      </c>
      <c r="C128" s="18">
        <f>IFERROR(INDEX(Ideas!$C$5:$C$204,MATCH(124,Ideas!$J$5:$J$204,0))&amp;"","")</f>
        <v/>
      </c>
      <c r="D128" s="18">
        <f>IFERROR(INDEX(Ideas!$H$5:$H$204,MATCH(124,Ideas!$J$5:$J$204,0))&amp;"","")</f>
        <v/>
      </c>
      <c r="E128" s="18">
        <f>IFERROR(INDEX(Ideas!$I$5:$I$204,MATCH(124,Ideas!$J$5:$J$204,0))&amp;"","")</f>
        <v/>
      </c>
    </row>
    <row r="129">
      <c r="A129" s="13">
        <f>IF(COUNT(Ideas!$J$5:$J$204)&gt;=125,125,"")</f>
        <v/>
      </c>
      <c r="B129" s="18">
        <f>IFERROR(INDEX(Ideas!$B$5:$B$204,MATCH(125,Ideas!$J$5:$J$204,0))&amp;"","")</f>
        <v/>
      </c>
      <c r="C129" s="18">
        <f>IFERROR(INDEX(Ideas!$C$5:$C$204,MATCH(125,Ideas!$J$5:$J$204,0))&amp;"","")</f>
        <v/>
      </c>
      <c r="D129" s="18">
        <f>IFERROR(INDEX(Ideas!$H$5:$H$204,MATCH(125,Ideas!$J$5:$J$204,0))&amp;"","")</f>
        <v/>
      </c>
      <c r="E129" s="18">
        <f>IFERROR(INDEX(Ideas!$I$5:$I$204,MATCH(125,Ideas!$J$5:$J$204,0))&amp;"","")</f>
        <v/>
      </c>
    </row>
    <row r="130">
      <c r="A130" s="13">
        <f>IF(COUNT(Ideas!$J$5:$J$204)&gt;=126,126,"")</f>
        <v/>
      </c>
      <c r="B130" s="18">
        <f>IFERROR(INDEX(Ideas!$B$5:$B$204,MATCH(126,Ideas!$J$5:$J$204,0))&amp;"","")</f>
        <v/>
      </c>
      <c r="C130" s="18">
        <f>IFERROR(INDEX(Ideas!$C$5:$C$204,MATCH(126,Ideas!$J$5:$J$204,0))&amp;"","")</f>
        <v/>
      </c>
      <c r="D130" s="18">
        <f>IFERROR(INDEX(Ideas!$H$5:$H$204,MATCH(126,Ideas!$J$5:$J$204,0))&amp;"","")</f>
        <v/>
      </c>
      <c r="E130" s="18">
        <f>IFERROR(INDEX(Ideas!$I$5:$I$204,MATCH(126,Ideas!$J$5:$J$204,0))&amp;"","")</f>
        <v/>
      </c>
    </row>
    <row r="131">
      <c r="A131" s="13">
        <f>IF(COUNT(Ideas!$J$5:$J$204)&gt;=127,127,"")</f>
        <v/>
      </c>
      <c r="B131" s="18">
        <f>IFERROR(INDEX(Ideas!$B$5:$B$204,MATCH(127,Ideas!$J$5:$J$204,0))&amp;"","")</f>
        <v/>
      </c>
      <c r="C131" s="18">
        <f>IFERROR(INDEX(Ideas!$C$5:$C$204,MATCH(127,Ideas!$J$5:$J$204,0))&amp;"","")</f>
        <v/>
      </c>
      <c r="D131" s="18">
        <f>IFERROR(INDEX(Ideas!$H$5:$H$204,MATCH(127,Ideas!$J$5:$J$204,0))&amp;"","")</f>
        <v/>
      </c>
      <c r="E131" s="18">
        <f>IFERROR(INDEX(Ideas!$I$5:$I$204,MATCH(127,Ideas!$J$5:$J$204,0))&amp;"","")</f>
        <v/>
      </c>
    </row>
    <row r="132">
      <c r="A132" s="13">
        <f>IF(COUNT(Ideas!$J$5:$J$204)&gt;=128,128,"")</f>
        <v/>
      </c>
      <c r="B132" s="18">
        <f>IFERROR(INDEX(Ideas!$B$5:$B$204,MATCH(128,Ideas!$J$5:$J$204,0))&amp;"","")</f>
        <v/>
      </c>
      <c r="C132" s="18">
        <f>IFERROR(INDEX(Ideas!$C$5:$C$204,MATCH(128,Ideas!$J$5:$J$204,0))&amp;"","")</f>
        <v/>
      </c>
      <c r="D132" s="18">
        <f>IFERROR(INDEX(Ideas!$H$5:$H$204,MATCH(128,Ideas!$J$5:$J$204,0))&amp;"","")</f>
        <v/>
      </c>
      <c r="E132" s="18">
        <f>IFERROR(INDEX(Ideas!$I$5:$I$204,MATCH(128,Ideas!$J$5:$J$204,0))&amp;"","")</f>
        <v/>
      </c>
    </row>
    <row r="133">
      <c r="A133" s="13">
        <f>IF(COUNT(Ideas!$J$5:$J$204)&gt;=129,129,"")</f>
        <v/>
      </c>
      <c r="B133" s="18">
        <f>IFERROR(INDEX(Ideas!$B$5:$B$204,MATCH(129,Ideas!$J$5:$J$204,0))&amp;"","")</f>
        <v/>
      </c>
      <c r="C133" s="18">
        <f>IFERROR(INDEX(Ideas!$C$5:$C$204,MATCH(129,Ideas!$J$5:$J$204,0))&amp;"","")</f>
        <v/>
      </c>
      <c r="D133" s="18">
        <f>IFERROR(INDEX(Ideas!$H$5:$H$204,MATCH(129,Ideas!$J$5:$J$204,0))&amp;"","")</f>
        <v/>
      </c>
      <c r="E133" s="18">
        <f>IFERROR(INDEX(Ideas!$I$5:$I$204,MATCH(129,Ideas!$J$5:$J$204,0))&amp;"","")</f>
        <v/>
      </c>
    </row>
    <row r="134">
      <c r="A134" s="13">
        <f>IF(COUNT(Ideas!$J$5:$J$204)&gt;=130,130,"")</f>
        <v/>
      </c>
      <c r="B134" s="18">
        <f>IFERROR(INDEX(Ideas!$B$5:$B$204,MATCH(130,Ideas!$J$5:$J$204,0))&amp;"","")</f>
        <v/>
      </c>
      <c r="C134" s="18">
        <f>IFERROR(INDEX(Ideas!$C$5:$C$204,MATCH(130,Ideas!$J$5:$J$204,0))&amp;"","")</f>
        <v/>
      </c>
      <c r="D134" s="18">
        <f>IFERROR(INDEX(Ideas!$H$5:$H$204,MATCH(130,Ideas!$J$5:$J$204,0))&amp;"","")</f>
        <v/>
      </c>
      <c r="E134" s="18">
        <f>IFERROR(INDEX(Ideas!$I$5:$I$204,MATCH(130,Ideas!$J$5:$J$204,0))&amp;"","")</f>
        <v/>
      </c>
    </row>
    <row r="135">
      <c r="A135" s="13">
        <f>IF(COUNT(Ideas!$J$5:$J$204)&gt;=131,131,"")</f>
        <v/>
      </c>
      <c r="B135" s="18">
        <f>IFERROR(INDEX(Ideas!$B$5:$B$204,MATCH(131,Ideas!$J$5:$J$204,0))&amp;"","")</f>
        <v/>
      </c>
      <c r="C135" s="18">
        <f>IFERROR(INDEX(Ideas!$C$5:$C$204,MATCH(131,Ideas!$J$5:$J$204,0))&amp;"","")</f>
        <v/>
      </c>
      <c r="D135" s="18">
        <f>IFERROR(INDEX(Ideas!$H$5:$H$204,MATCH(131,Ideas!$J$5:$J$204,0))&amp;"","")</f>
        <v/>
      </c>
      <c r="E135" s="18">
        <f>IFERROR(INDEX(Ideas!$I$5:$I$204,MATCH(131,Ideas!$J$5:$J$204,0))&amp;"","")</f>
        <v/>
      </c>
    </row>
    <row r="136">
      <c r="A136" s="13">
        <f>IF(COUNT(Ideas!$J$5:$J$204)&gt;=132,132,"")</f>
        <v/>
      </c>
      <c r="B136" s="18">
        <f>IFERROR(INDEX(Ideas!$B$5:$B$204,MATCH(132,Ideas!$J$5:$J$204,0))&amp;"","")</f>
        <v/>
      </c>
      <c r="C136" s="18">
        <f>IFERROR(INDEX(Ideas!$C$5:$C$204,MATCH(132,Ideas!$J$5:$J$204,0))&amp;"","")</f>
        <v/>
      </c>
      <c r="D136" s="18">
        <f>IFERROR(INDEX(Ideas!$H$5:$H$204,MATCH(132,Ideas!$J$5:$J$204,0))&amp;"","")</f>
        <v/>
      </c>
      <c r="E136" s="18">
        <f>IFERROR(INDEX(Ideas!$I$5:$I$204,MATCH(132,Ideas!$J$5:$J$204,0))&amp;"","")</f>
        <v/>
      </c>
    </row>
    <row r="137">
      <c r="A137" s="13">
        <f>IF(COUNT(Ideas!$J$5:$J$204)&gt;=133,133,"")</f>
        <v/>
      </c>
      <c r="B137" s="18">
        <f>IFERROR(INDEX(Ideas!$B$5:$B$204,MATCH(133,Ideas!$J$5:$J$204,0))&amp;"","")</f>
        <v/>
      </c>
      <c r="C137" s="18">
        <f>IFERROR(INDEX(Ideas!$C$5:$C$204,MATCH(133,Ideas!$J$5:$J$204,0))&amp;"","")</f>
        <v/>
      </c>
      <c r="D137" s="18">
        <f>IFERROR(INDEX(Ideas!$H$5:$H$204,MATCH(133,Ideas!$J$5:$J$204,0))&amp;"","")</f>
        <v/>
      </c>
      <c r="E137" s="18">
        <f>IFERROR(INDEX(Ideas!$I$5:$I$204,MATCH(133,Ideas!$J$5:$J$204,0))&amp;"","")</f>
        <v/>
      </c>
    </row>
    <row r="138">
      <c r="A138" s="13">
        <f>IF(COUNT(Ideas!$J$5:$J$204)&gt;=134,134,"")</f>
        <v/>
      </c>
      <c r="B138" s="18">
        <f>IFERROR(INDEX(Ideas!$B$5:$B$204,MATCH(134,Ideas!$J$5:$J$204,0))&amp;"","")</f>
        <v/>
      </c>
      <c r="C138" s="18">
        <f>IFERROR(INDEX(Ideas!$C$5:$C$204,MATCH(134,Ideas!$J$5:$J$204,0))&amp;"","")</f>
        <v/>
      </c>
      <c r="D138" s="18">
        <f>IFERROR(INDEX(Ideas!$H$5:$H$204,MATCH(134,Ideas!$J$5:$J$204,0))&amp;"","")</f>
        <v/>
      </c>
      <c r="E138" s="18">
        <f>IFERROR(INDEX(Ideas!$I$5:$I$204,MATCH(134,Ideas!$J$5:$J$204,0))&amp;"","")</f>
        <v/>
      </c>
    </row>
    <row r="139">
      <c r="A139" s="13">
        <f>IF(COUNT(Ideas!$J$5:$J$204)&gt;=135,135,"")</f>
        <v/>
      </c>
      <c r="B139" s="18">
        <f>IFERROR(INDEX(Ideas!$B$5:$B$204,MATCH(135,Ideas!$J$5:$J$204,0))&amp;"","")</f>
        <v/>
      </c>
      <c r="C139" s="18">
        <f>IFERROR(INDEX(Ideas!$C$5:$C$204,MATCH(135,Ideas!$J$5:$J$204,0))&amp;"","")</f>
        <v/>
      </c>
      <c r="D139" s="18">
        <f>IFERROR(INDEX(Ideas!$H$5:$H$204,MATCH(135,Ideas!$J$5:$J$204,0))&amp;"","")</f>
        <v/>
      </c>
      <c r="E139" s="18">
        <f>IFERROR(INDEX(Ideas!$I$5:$I$204,MATCH(135,Ideas!$J$5:$J$204,0))&amp;"","")</f>
        <v/>
      </c>
    </row>
    <row r="140">
      <c r="A140" s="13">
        <f>IF(COUNT(Ideas!$J$5:$J$204)&gt;=136,136,"")</f>
        <v/>
      </c>
      <c r="B140" s="18">
        <f>IFERROR(INDEX(Ideas!$B$5:$B$204,MATCH(136,Ideas!$J$5:$J$204,0))&amp;"","")</f>
        <v/>
      </c>
      <c r="C140" s="18">
        <f>IFERROR(INDEX(Ideas!$C$5:$C$204,MATCH(136,Ideas!$J$5:$J$204,0))&amp;"","")</f>
        <v/>
      </c>
      <c r="D140" s="18">
        <f>IFERROR(INDEX(Ideas!$H$5:$H$204,MATCH(136,Ideas!$J$5:$J$204,0))&amp;"","")</f>
        <v/>
      </c>
      <c r="E140" s="18">
        <f>IFERROR(INDEX(Ideas!$I$5:$I$204,MATCH(136,Ideas!$J$5:$J$204,0))&amp;"","")</f>
        <v/>
      </c>
    </row>
    <row r="141">
      <c r="A141" s="13">
        <f>IF(COUNT(Ideas!$J$5:$J$204)&gt;=137,137,"")</f>
        <v/>
      </c>
      <c r="B141" s="18">
        <f>IFERROR(INDEX(Ideas!$B$5:$B$204,MATCH(137,Ideas!$J$5:$J$204,0))&amp;"","")</f>
        <v/>
      </c>
      <c r="C141" s="18">
        <f>IFERROR(INDEX(Ideas!$C$5:$C$204,MATCH(137,Ideas!$J$5:$J$204,0))&amp;"","")</f>
        <v/>
      </c>
      <c r="D141" s="18">
        <f>IFERROR(INDEX(Ideas!$H$5:$H$204,MATCH(137,Ideas!$J$5:$J$204,0))&amp;"","")</f>
        <v/>
      </c>
      <c r="E141" s="18">
        <f>IFERROR(INDEX(Ideas!$I$5:$I$204,MATCH(137,Ideas!$J$5:$J$204,0))&amp;"","")</f>
        <v/>
      </c>
    </row>
    <row r="142">
      <c r="A142" s="13">
        <f>IF(COUNT(Ideas!$J$5:$J$204)&gt;=138,138,"")</f>
        <v/>
      </c>
      <c r="B142" s="18">
        <f>IFERROR(INDEX(Ideas!$B$5:$B$204,MATCH(138,Ideas!$J$5:$J$204,0))&amp;"","")</f>
        <v/>
      </c>
      <c r="C142" s="18">
        <f>IFERROR(INDEX(Ideas!$C$5:$C$204,MATCH(138,Ideas!$J$5:$J$204,0))&amp;"","")</f>
        <v/>
      </c>
      <c r="D142" s="18">
        <f>IFERROR(INDEX(Ideas!$H$5:$H$204,MATCH(138,Ideas!$J$5:$J$204,0))&amp;"","")</f>
        <v/>
      </c>
      <c r="E142" s="18">
        <f>IFERROR(INDEX(Ideas!$I$5:$I$204,MATCH(138,Ideas!$J$5:$J$204,0))&amp;"","")</f>
        <v/>
      </c>
    </row>
    <row r="143">
      <c r="A143" s="13">
        <f>IF(COUNT(Ideas!$J$5:$J$204)&gt;=139,139,"")</f>
        <v/>
      </c>
      <c r="B143" s="18">
        <f>IFERROR(INDEX(Ideas!$B$5:$B$204,MATCH(139,Ideas!$J$5:$J$204,0))&amp;"","")</f>
        <v/>
      </c>
      <c r="C143" s="18">
        <f>IFERROR(INDEX(Ideas!$C$5:$C$204,MATCH(139,Ideas!$J$5:$J$204,0))&amp;"","")</f>
        <v/>
      </c>
      <c r="D143" s="18">
        <f>IFERROR(INDEX(Ideas!$H$5:$H$204,MATCH(139,Ideas!$J$5:$J$204,0))&amp;"","")</f>
        <v/>
      </c>
      <c r="E143" s="18">
        <f>IFERROR(INDEX(Ideas!$I$5:$I$204,MATCH(139,Ideas!$J$5:$J$204,0))&amp;"","")</f>
        <v/>
      </c>
    </row>
    <row r="144">
      <c r="A144" s="13">
        <f>IF(COUNT(Ideas!$J$5:$J$204)&gt;=140,140,"")</f>
        <v/>
      </c>
      <c r="B144" s="18">
        <f>IFERROR(INDEX(Ideas!$B$5:$B$204,MATCH(140,Ideas!$J$5:$J$204,0))&amp;"","")</f>
        <v/>
      </c>
      <c r="C144" s="18">
        <f>IFERROR(INDEX(Ideas!$C$5:$C$204,MATCH(140,Ideas!$J$5:$J$204,0))&amp;"","")</f>
        <v/>
      </c>
      <c r="D144" s="18">
        <f>IFERROR(INDEX(Ideas!$H$5:$H$204,MATCH(140,Ideas!$J$5:$J$204,0))&amp;"","")</f>
        <v/>
      </c>
      <c r="E144" s="18">
        <f>IFERROR(INDEX(Ideas!$I$5:$I$204,MATCH(140,Ideas!$J$5:$J$204,0))&amp;"","")</f>
        <v/>
      </c>
    </row>
    <row r="145">
      <c r="A145" s="13">
        <f>IF(COUNT(Ideas!$J$5:$J$204)&gt;=141,141,"")</f>
        <v/>
      </c>
      <c r="B145" s="18">
        <f>IFERROR(INDEX(Ideas!$B$5:$B$204,MATCH(141,Ideas!$J$5:$J$204,0))&amp;"","")</f>
        <v/>
      </c>
      <c r="C145" s="18">
        <f>IFERROR(INDEX(Ideas!$C$5:$C$204,MATCH(141,Ideas!$J$5:$J$204,0))&amp;"","")</f>
        <v/>
      </c>
      <c r="D145" s="18">
        <f>IFERROR(INDEX(Ideas!$H$5:$H$204,MATCH(141,Ideas!$J$5:$J$204,0))&amp;"","")</f>
        <v/>
      </c>
      <c r="E145" s="18">
        <f>IFERROR(INDEX(Ideas!$I$5:$I$204,MATCH(141,Ideas!$J$5:$J$204,0))&amp;"","")</f>
        <v/>
      </c>
    </row>
    <row r="146">
      <c r="A146" s="13">
        <f>IF(COUNT(Ideas!$J$5:$J$204)&gt;=142,142,"")</f>
        <v/>
      </c>
      <c r="B146" s="18">
        <f>IFERROR(INDEX(Ideas!$B$5:$B$204,MATCH(142,Ideas!$J$5:$J$204,0))&amp;"","")</f>
        <v/>
      </c>
      <c r="C146" s="18">
        <f>IFERROR(INDEX(Ideas!$C$5:$C$204,MATCH(142,Ideas!$J$5:$J$204,0))&amp;"","")</f>
        <v/>
      </c>
      <c r="D146" s="18">
        <f>IFERROR(INDEX(Ideas!$H$5:$H$204,MATCH(142,Ideas!$J$5:$J$204,0))&amp;"","")</f>
        <v/>
      </c>
      <c r="E146" s="18">
        <f>IFERROR(INDEX(Ideas!$I$5:$I$204,MATCH(142,Ideas!$J$5:$J$204,0))&amp;"","")</f>
        <v/>
      </c>
    </row>
    <row r="147">
      <c r="A147" s="13">
        <f>IF(COUNT(Ideas!$J$5:$J$204)&gt;=143,143,"")</f>
        <v/>
      </c>
      <c r="B147" s="18">
        <f>IFERROR(INDEX(Ideas!$B$5:$B$204,MATCH(143,Ideas!$J$5:$J$204,0))&amp;"","")</f>
        <v/>
      </c>
      <c r="C147" s="18">
        <f>IFERROR(INDEX(Ideas!$C$5:$C$204,MATCH(143,Ideas!$J$5:$J$204,0))&amp;"","")</f>
        <v/>
      </c>
      <c r="D147" s="18">
        <f>IFERROR(INDEX(Ideas!$H$5:$H$204,MATCH(143,Ideas!$J$5:$J$204,0))&amp;"","")</f>
        <v/>
      </c>
      <c r="E147" s="18">
        <f>IFERROR(INDEX(Ideas!$I$5:$I$204,MATCH(143,Ideas!$J$5:$J$204,0))&amp;"","")</f>
        <v/>
      </c>
    </row>
    <row r="148">
      <c r="A148" s="13">
        <f>IF(COUNT(Ideas!$J$5:$J$204)&gt;=144,144,"")</f>
        <v/>
      </c>
      <c r="B148" s="18">
        <f>IFERROR(INDEX(Ideas!$B$5:$B$204,MATCH(144,Ideas!$J$5:$J$204,0))&amp;"","")</f>
        <v/>
      </c>
      <c r="C148" s="18">
        <f>IFERROR(INDEX(Ideas!$C$5:$C$204,MATCH(144,Ideas!$J$5:$J$204,0))&amp;"","")</f>
        <v/>
      </c>
      <c r="D148" s="18">
        <f>IFERROR(INDEX(Ideas!$H$5:$H$204,MATCH(144,Ideas!$J$5:$J$204,0))&amp;"","")</f>
        <v/>
      </c>
      <c r="E148" s="18">
        <f>IFERROR(INDEX(Ideas!$I$5:$I$204,MATCH(144,Ideas!$J$5:$J$204,0))&amp;"","")</f>
        <v/>
      </c>
    </row>
    <row r="149">
      <c r="A149" s="13">
        <f>IF(COUNT(Ideas!$J$5:$J$204)&gt;=145,145,"")</f>
        <v/>
      </c>
      <c r="B149" s="18">
        <f>IFERROR(INDEX(Ideas!$B$5:$B$204,MATCH(145,Ideas!$J$5:$J$204,0))&amp;"","")</f>
        <v/>
      </c>
      <c r="C149" s="18">
        <f>IFERROR(INDEX(Ideas!$C$5:$C$204,MATCH(145,Ideas!$J$5:$J$204,0))&amp;"","")</f>
        <v/>
      </c>
      <c r="D149" s="18">
        <f>IFERROR(INDEX(Ideas!$H$5:$H$204,MATCH(145,Ideas!$J$5:$J$204,0))&amp;"","")</f>
        <v/>
      </c>
      <c r="E149" s="18">
        <f>IFERROR(INDEX(Ideas!$I$5:$I$204,MATCH(145,Ideas!$J$5:$J$204,0))&amp;"","")</f>
        <v/>
      </c>
    </row>
    <row r="150">
      <c r="A150" s="13">
        <f>IF(COUNT(Ideas!$J$5:$J$204)&gt;=146,146,"")</f>
        <v/>
      </c>
      <c r="B150" s="18">
        <f>IFERROR(INDEX(Ideas!$B$5:$B$204,MATCH(146,Ideas!$J$5:$J$204,0))&amp;"","")</f>
        <v/>
      </c>
      <c r="C150" s="18">
        <f>IFERROR(INDEX(Ideas!$C$5:$C$204,MATCH(146,Ideas!$J$5:$J$204,0))&amp;"","")</f>
        <v/>
      </c>
      <c r="D150" s="18">
        <f>IFERROR(INDEX(Ideas!$H$5:$H$204,MATCH(146,Ideas!$J$5:$J$204,0))&amp;"","")</f>
        <v/>
      </c>
      <c r="E150" s="18">
        <f>IFERROR(INDEX(Ideas!$I$5:$I$204,MATCH(146,Ideas!$J$5:$J$204,0))&amp;"","")</f>
        <v/>
      </c>
    </row>
    <row r="151">
      <c r="A151" s="13">
        <f>IF(COUNT(Ideas!$J$5:$J$204)&gt;=147,147,"")</f>
        <v/>
      </c>
      <c r="B151" s="18">
        <f>IFERROR(INDEX(Ideas!$B$5:$B$204,MATCH(147,Ideas!$J$5:$J$204,0))&amp;"","")</f>
        <v/>
      </c>
      <c r="C151" s="18">
        <f>IFERROR(INDEX(Ideas!$C$5:$C$204,MATCH(147,Ideas!$J$5:$J$204,0))&amp;"","")</f>
        <v/>
      </c>
      <c r="D151" s="18">
        <f>IFERROR(INDEX(Ideas!$H$5:$H$204,MATCH(147,Ideas!$J$5:$J$204,0))&amp;"","")</f>
        <v/>
      </c>
      <c r="E151" s="18">
        <f>IFERROR(INDEX(Ideas!$I$5:$I$204,MATCH(147,Ideas!$J$5:$J$204,0))&amp;"","")</f>
        <v/>
      </c>
    </row>
    <row r="152">
      <c r="A152" s="13">
        <f>IF(COUNT(Ideas!$J$5:$J$204)&gt;=148,148,"")</f>
        <v/>
      </c>
      <c r="B152" s="18">
        <f>IFERROR(INDEX(Ideas!$B$5:$B$204,MATCH(148,Ideas!$J$5:$J$204,0))&amp;"","")</f>
        <v/>
      </c>
      <c r="C152" s="18">
        <f>IFERROR(INDEX(Ideas!$C$5:$C$204,MATCH(148,Ideas!$J$5:$J$204,0))&amp;"","")</f>
        <v/>
      </c>
      <c r="D152" s="18">
        <f>IFERROR(INDEX(Ideas!$H$5:$H$204,MATCH(148,Ideas!$J$5:$J$204,0))&amp;"","")</f>
        <v/>
      </c>
      <c r="E152" s="18">
        <f>IFERROR(INDEX(Ideas!$I$5:$I$204,MATCH(148,Ideas!$J$5:$J$204,0))&amp;"","")</f>
        <v/>
      </c>
    </row>
    <row r="153">
      <c r="A153" s="13">
        <f>IF(COUNT(Ideas!$J$5:$J$204)&gt;=149,149,"")</f>
        <v/>
      </c>
      <c r="B153" s="18">
        <f>IFERROR(INDEX(Ideas!$B$5:$B$204,MATCH(149,Ideas!$J$5:$J$204,0))&amp;"","")</f>
        <v/>
      </c>
      <c r="C153" s="18">
        <f>IFERROR(INDEX(Ideas!$C$5:$C$204,MATCH(149,Ideas!$J$5:$J$204,0))&amp;"","")</f>
        <v/>
      </c>
      <c r="D153" s="18">
        <f>IFERROR(INDEX(Ideas!$H$5:$H$204,MATCH(149,Ideas!$J$5:$J$204,0))&amp;"","")</f>
        <v/>
      </c>
      <c r="E153" s="18">
        <f>IFERROR(INDEX(Ideas!$I$5:$I$204,MATCH(149,Ideas!$J$5:$J$204,0))&amp;"","")</f>
        <v/>
      </c>
    </row>
    <row r="154">
      <c r="A154" s="13">
        <f>IF(COUNT(Ideas!$J$5:$J$204)&gt;=150,150,"")</f>
        <v/>
      </c>
      <c r="B154" s="18">
        <f>IFERROR(INDEX(Ideas!$B$5:$B$204,MATCH(150,Ideas!$J$5:$J$204,0))&amp;"","")</f>
        <v/>
      </c>
      <c r="C154" s="18">
        <f>IFERROR(INDEX(Ideas!$C$5:$C$204,MATCH(150,Ideas!$J$5:$J$204,0))&amp;"","")</f>
        <v/>
      </c>
      <c r="D154" s="18">
        <f>IFERROR(INDEX(Ideas!$H$5:$H$204,MATCH(150,Ideas!$J$5:$J$204,0))&amp;"","")</f>
        <v/>
      </c>
      <c r="E154" s="18">
        <f>IFERROR(INDEX(Ideas!$I$5:$I$204,MATCH(150,Ideas!$J$5:$J$204,0))&amp;"","")</f>
        <v/>
      </c>
    </row>
    <row r="155">
      <c r="A155" s="13">
        <f>IF(COUNT(Ideas!$J$5:$J$204)&gt;=151,151,"")</f>
        <v/>
      </c>
      <c r="B155" s="18">
        <f>IFERROR(INDEX(Ideas!$B$5:$B$204,MATCH(151,Ideas!$J$5:$J$204,0))&amp;"","")</f>
        <v/>
      </c>
      <c r="C155" s="18">
        <f>IFERROR(INDEX(Ideas!$C$5:$C$204,MATCH(151,Ideas!$J$5:$J$204,0))&amp;"","")</f>
        <v/>
      </c>
      <c r="D155" s="18">
        <f>IFERROR(INDEX(Ideas!$H$5:$H$204,MATCH(151,Ideas!$J$5:$J$204,0))&amp;"","")</f>
        <v/>
      </c>
      <c r="E155" s="18">
        <f>IFERROR(INDEX(Ideas!$I$5:$I$204,MATCH(151,Ideas!$J$5:$J$204,0))&amp;"","")</f>
        <v/>
      </c>
    </row>
    <row r="156">
      <c r="A156" s="13">
        <f>IF(COUNT(Ideas!$J$5:$J$204)&gt;=152,152,"")</f>
        <v/>
      </c>
      <c r="B156" s="18">
        <f>IFERROR(INDEX(Ideas!$B$5:$B$204,MATCH(152,Ideas!$J$5:$J$204,0))&amp;"","")</f>
        <v/>
      </c>
      <c r="C156" s="18">
        <f>IFERROR(INDEX(Ideas!$C$5:$C$204,MATCH(152,Ideas!$J$5:$J$204,0))&amp;"","")</f>
        <v/>
      </c>
      <c r="D156" s="18">
        <f>IFERROR(INDEX(Ideas!$H$5:$H$204,MATCH(152,Ideas!$J$5:$J$204,0))&amp;"","")</f>
        <v/>
      </c>
      <c r="E156" s="18">
        <f>IFERROR(INDEX(Ideas!$I$5:$I$204,MATCH(152,Ideas!$J$5:$J$204,0))&amp;"","")</f>
        <v/>
      </c>
    </row>
    <row r="157">
      <c r="A157" s="13">
        <f>IF(COUNT(Ideas!$J$5:$J$204)&gt;=153,153,"")</f>
        <v/>
      </c>
      <c r="B157" s="18">
        <f>IFERROR(INDEX(Ideas!$B$5:$B$204,MATCH(153,Ideas!$J$5:$J$204,0))&amp;"","")</f>
        <v/>
      </c>
      <c r="C157" s="18">
        <f>IFERROR(INDEX(Ideas!$C$5:$C$204,MATCH(153,Ideas!$J$5:$J$204,0))&amp;"","")</f>
        <v/>
      </c>
      <c r="D157" s="18">
        <f>IFERROR(INDEX(Ideas!$H$5:$H$204,MATCH(153,Ideas!$J$5:$J$204,0))&amp;"","")</f>
        <v/>
      </c>
      <c r="E157" s="18">
        <f>IFERROR(INDEX(Ideas!$I$5:$I$204,MATCH(153,Ideas!$J$5:$J$204,0))&amp;"","")</f>
        <v/>
      </c>
    </row>
    <row r="158">
      <c r="A158" s="13">
        <f>IF(COUNT(Ideas!$J$5:$J$204)&gt;=154,154,"")</f>
        <v/>
      </c>
      <c r="B158" s="18">
        <f>IFERROR(INDEX(Ideas!$B$5:$B$204,MATCH(154,Ideas!$J$5:$J$204,0))&amp;"","")</f>
        <v/>
      </c>
      <c r="C158" s="18">
        <f>IFERROR(INDEX(Ideas!$C$5:$C$204,MATCH(154,Ideas!$J$5:$J$204,0))&amp;"","")</f>
        <v/>
      </c>
      <c r="D158" s="18">
        <f>IFERROR(INDEX(Ideas!$H$5:$H$204,MATCH(154,Ideas!$J$5:$J$204,0))&amp;"","")</f>
        <v/>
      </c>
      <c r="E158" s="18">
        <f>IFERROR(INDEX(Ideas!$I$5:$I$204,MATCH(154,Ideas!$J$5:$J$204,0))&amp;"","")</f>
        <v/>
      </c>
    </row>
    <row r="159">
      <c r="A159" s="13">
        <f>IF(COUNT(Ideas!$J$5:$J$204)&gt;=155,155,"")</f>
        <v/>
      </c>
      <c r="B159" s="18">
        <f>IFERROR(INDEX(Ideas!$B$5:$B$204,MATCH(155,Ideas!$J$5:$J$204,0))&amp;"","")</f>
        <v/>
      </c>
      <c r="C159" s="18">
        <f>IFERROR(INDEX(Ideas!$C$5:$C$204,MATCH(155,Ideas!$J$5:$J$204,0))&amp;"","")</f>
        <v/>
      </c>
      <c r="D159" s="18">
        <f>IFERROR(INDEX(Ideas!$H$5:$H$204,MATCH(155,Ideas!$J$5:$J$204,0))&amp;"","")</f>
        <v/>
      </c>
      <c r="E159" s="18">
        <f>IFERROR(INDEX(Ideas!$I$5:$I$204,MATCH(155,Ideas!$J$5:$J$204,0))&amp;"","")</f>
        <v/>
      </c>
    </row>
    <row r="160">
      <c r="A160" s="13">
        <f>IF(COUNT(Ideas!$J$5:$J$204)&gt;=156,156,"")</f>
        <v/>
      </c>
      <c r="B160" s="18">
        <f>IFERROR(INDEX(Ideas!$B$5:$B$204,MATCH(156,Ideas!$J$5:$J$204,0))&amp;"","")</f>
        <v/>
      </c>
      <c r="C160" s="18">
        <f>IFERROR(INDEX(Ideas!$C$5:$C$204,MATCH(156,Ideas!$J$5:$J$204,0))&amp;"","")</f>
        <v/>
      </c>
      <c r="D160" s="18">
        <f>IFERROR(INDEX(Ideas!$H$5:$H$204,MATCH(156,Ideas!$J$5:$J$204,0))&amp;"","")</f>
        <v/>
      </c>
      <c r="E160" s="18">
        <f>IFERROR(INDEX(Ideas!$I$5:$I$204,MATCH(156,Ideas!$J$5:$J$204,0))&amp;"","")</f>
        <v/>
      </c>
    </row>
    <row r="161">
      <c r="A161" s="13">
        <f>IF(COUNT(Ideas!$J$5:$J$204)&gt;=157,157,"")</f>
        <v/>
      </c>
      <c r="B161" s="18">
        <f>IFERROR(INDEX(Ideas!$B$5:$B$204,MATCH(157,Ideas!$J$5:$J$204,0))&amp;"","")</f>
        <v/>
      </c>
      <c r="C161" s="18">
        <f>IFERROR(INDEX(Ideas!$C$5:$C$204,MATCH(157,Ideas!$J$5:$J$204,0))&amp;"","")</f>
        <v/>
      </c>
      <c r="D161" s="18">
        <f>IFERROR(INDEX(Ideas!$H$5:$H$204,MATCH(157,Ideas!$J$5:$J$204,0))&amp;"","")</f>
        <v/>
      </c>
      <c r="E161" s="18">
        <f>IFERROR(INDEX(Ideas!$I$5:$I$204,MATCH(157,Ideas!$J$5:$J$204,0))&amp;"","")</f>
        <v/>
      </c>
    </row>
    <row r="162">
      <c r="A162" s="13">
        <f>IF(COUNT(Ideas!$J$5:$J$204)&gt;=158,158,"")</f>
        <v/>
      </c>
      <c r="B162" s="18">
        <f>IFERROR(INDEX(Ideas!$B$5:$B$204,MATCH(158,Ideas!$J$5:$J$204,0))&amp;"","")</f>
        <v/>
      </c>
      <c r="C162" s="18">
        <f>IFERROR(INDEX(Ideas!$C$5:$C$204,MATCH(158,Ideas!$J$5:$J$204,0))&amp;"","")</f>
        <v/>
      </c>
      <c r="D162" s="18">
        <f>IFERROR(INDEX(Ideas!$H$5:$H$204,MATCH(158,Ideas!$J$5:$J$204,0))&amp;"","")</f>
        <v/>
      </c>
      <c r="E162" s="18">
        <f>IFERROR(INDEX(Ideas!$I$5:$I$204,MATCH(158,Ideas!$J$5:$J$204,0))&amp;"","")</f>
        <v/>
      </c>
    </row>
    <row r="163">
      <c r="A163" s="13">
        <f>IF(COUNT(Ideas!$J$5:$J$204)&gt;=159,159,"")</f>
        <v/>
      </c>
      <c r="B163" s="18">
        <f>IFERROR(INDEX(Ideas!$B$5:$B$204,MATCH(159,Ideas!$J$5:$J$204,0))&amp;"","")</f>
        <v/>
      </c>
      <c r="C163" s="18">
        <f>IFERROR(INDEX(Ideas!$C$5:$C$204,MATCH(159,Ideas!$J$5:$J$204,0))&amp;"","")</f>
        <v/>
      </c>
      <c r="D163" s="18">
        <f>IFERROR(INDEX(Ideas!$H$5:$H$204,MATCH(159,Ideas!$J$5:$J$204,0))&amp;"","")</f>
        <v/>
      </c>
      <c r="E163" s="18">
        <f>IFERROR(INDEX(Ideas!$I$5:$I$204,MATCH(159,Ideas!$J$5:$J$204,0))&amp;"","")</f>
        <v/>
      </c>
    </row>
    <row r="164">
      <c r="A164" s="13">
        <f>IF(COUNT(Ideas!$J$5:$J$204)&gt;=160,160,"")</f>
        <v/>
      </c>
      <c r="B164" s="18">
        <f>IFERROR(INDEX(Ideas!$B$5:$B$204,MATCH(160,Ideas!$J$5:$J$204,0))&amp;"","")</f>
        <v/>
      </c>
      <c r="C164" s="18">
        <f>IFERROR(INDEX(Ideas!$C$5:$C$204,MATCH(160,Ideas!$J$5:$J$204,0))&amp;"","")</f>
        <v/>
      </c>
      <c r="D164" s="18">
        <f>IFERROR(INDEX(Ideas!$H$5:$H$204,MATCH(160,Ideas!$J$5:$J$204,0))&amp;"","")</f>
        <v/>
      </c>
      <c r="E164" s="18">
        <f>IFERROR(INDEX(Ideas!$I$5:$I$204,MATCH(160,Ideas!$J$5:$J$204,0))&amp;"","")</f>
        <v/>
      </c>
    </row>
    <row r="165">
      <c r="A165" s="13">
        <f>IF(COUNT(Ideas!$J$5:$J$204)&gt;=161,161,"")</f>
        <v/>
      </c>
      <c r="B165" s="18">
        <f>IFERROR(INDEX(Ideas!$B$5:$B$204,MATCH(161,Ideas!$J$5:$J$204,0))&amp;"","")</f>
        <v/>
      </c>
      <c r="C165" s="18">
        <f>IFERROR(INDEX(Ideas!$C$5:$C$204,MATCH(161,Ideas!$J$5:$J$204,0))&amp;"","")</f>
        <v/>
      </c>
      <c r="D165" s="18">
        <f>IFERROR(INDEX(Ideas!$H$5:$H$204,MATCH(161,Ideas!$J$5:$J$204,0))&amp;"","")</f>
        <v/>
      </c>
      <c r="E165" s="18">
        <f>IFERROR(INDEX(Ideas!$I$5:$I$204,MATCH(161,Ideas!$J$5:$J$204,0))&amp;"","")</f>
        <v/>
      </c>
    </row>
    <row r="166">
      <c r="A166" s="13">
        <f>IF(COUNT(Ideas!$J$5:$J$204)&gt;=162,162,"")</f>
        <v/>
      </c>
      <c r="B166" s="18">
        <f>IFERROR(INDEX(Ideas!$B$5:$B$204,MATCH(162,Ideas!$J$5:$J$204,0))&amp;"","")</f>
        <v/>
      </c>
      <c r="C166" s="18">
        <f>IFERROR(INDEX(Ideas!$C$5:$C$204,MATCH(162,Ideas!$J$5:$J$204,0))&amp;"","")</f>
        <v/>
      </c>
      <c r="D166" s="18">
        <f>IFERROR(INDEX(Ideas!$H$5:$H$204,MATCH(162,Ideas!$J$5:$J$204,0))&amp;"","")</f>
        <v/>
      </c>
      <c r="E166" s="18">
        <f>IFERROR(INDEX(Ideas!$I$5:$I$204,MATCH(162,Ideas!$J$5:$J$204,0))&amp;"","")</f>
        <v/>
      </c>
    </row>
    <row r="167">
      <c r="A167" s="13">
        <f>IF(COUNT(Ideas!$J$5:$J$204)&gt;=163,163,"")</f>
        <v/>
      </c>
      <c r="B167" s="18">
        <f>IFERROR(INDEX(Ideas!$B$5:$B$204,MATCH(163,Ideas!$J$5:$J$204,0))&amp;"","")</f>
        <v/>
      </c>
      <c r="C167" s="18">
        <f>IFERROR(INDEX(Ideas!$C$5:$C$204,MATCH(163,Ideas!$J$5:$J$204,0))&amp;"","")</f>
        <v/>
      </c>
      <c r="D167" s="18">
        <f>IFERROR(INDEX(Ideas!$H$5:$H$204,MATCH(163,Ideas!$J$5:$J$204,0))&amp;"","")</f>
        <v/>
      </c>
      <c r="E167" s="18">
        <f>IFERROR(INDEX(Ideas!$I$5:$I$204,MATCH(163,Ideas!$J$5:$J$204,0))&amp;"","")</f>
        <v/>
      </c>
    </row>
    <row r="168">
      <c r="A168" s="13">
        <f>IF(COUNT(Ideas!$J$5:$J$204)&gt;=164,164,"")</f>
        <v/>
      </c>
      <c r="B168" s="18">
        <f>IFERROR(INDEX(Ideas!$B$5:$B$204,MATCH(164,Ideas!$J$5:$J$204,0))&amp;"","")</f>
        <v/>
      </c>
      <c r="C168" s="18">
        <f>IFERROR(INDEX(Ideas!$C$5:$C$204,MATCH(164,Ideas!$J$5:$J$204,0))&amp;"","")</f>
        <v/>
      </c>
      <c r="D168" s="18">
        <f>IFERROR(INDEX(Ideas!$H$5:$H$204,MATCH(164,Ideas!$J$5:$J$204,0))&amp;"","")</f>
        <v/>
      </c>
      <c r="E168" s="18">
        <f>IFERROR(INDEX(Ideas!$I$5:$I$204,MATCH(164,Ideas!$J$5:$J$204,0))&amp;"","")</f>
        <v/>
      </c>
    </row>
    <row r="169">
      <c r="A169" s="13">
        <f>IF(COUNT(Ideas!$J$5:$J$204)&gt;=165,165,"")</f>
        <v/>
      </c>
      <c r="B169" s="18">
        <f>IFERROR(INDEX(Ideas!$B$5:$B$204,MATCH(165,Ideas!$J$5:$J$204,0))&amp;"","")</f>
        <v/>
      </c>
      <c r="C169" s="18">
        <f>IFERROR(INDEX(Ideas!$C$5:$C$204,MATCH(165,Ideas!$J$5:$J$204,0))&amp;"","")</f>
        <v/>
      </c>
      <c r="D169" s="18">
        <f>IFERROR(INDEX(Ideas!$H$5:$H$204,MATCH(165,Ideas!$J$5:$J$204,0))&amp;"","")</f>
        <v/>
      </c>
      <c r="E169" s="18">
        <f>IFERROR(INDEX(Ideas!$I$5:$I$204,MATCH(165,Ideas!$J$5:$J$204,0))&amp;"","")</f>
        <v/>
      </c>
    </row>
    <row r="170">
      <c r="A170" s="13">
        <f>IF(COUNT(Ideas!$J$5:$J$204)&gt;=166,166,"")</f>
        <v/>
      </c>
      <c r="B170" s="18">
        <f>IFERROR(INDEX(Ideas!$B$5:$B$204,MATCH(166,Ideas!$J$5:$J$204,0))&amp;"","")</f>
        <v/>
      </c>
      <c r="C170" s="18">
        <f>IFERROR(INDEX(Ideas!$C$5:$C$204,MATCH(166,Ideas!$J$5:$J$204,0))&amp;"","")</f>
        <v/>
      </c>
      <c r="D170" s="18">
        <f>IFERROR(INDEX(Ideas!$H$5:$H$204,MATCH(166,Ideas!$J$5:$J$204,0))&amp;"","")</f>
        <v/>
      </c>
      <c r="E170" s="18">
        <f>IFERROR(INDEX(Ideas!$I$5:$I$204,MATCH(166,Ideas!$J$5:$J$204,0))&amp;"","")</f>
        <v/>
      </c>
    </row>
    <row r="171">
      <c r="A171" s="13">
        <f>IF(COUNT(Ideas!$J$5:$J$204)&gt;=167,167,"")</f>
        <v/>
      </c>
      <c r="B171" s="18">
        <f>IFERROR(INDEX(Ideas!$B$5:$B$204,MATCH(167,Ideas!$J$5:$J$204,0))&amp;"","")</f>
        <v/>
      </c>
      <c r="C171" s="18">
        <f>IFERROR(INDEX(Ideas!$C$5:$C$204,MATCH(167,Ideas!$J$5:$J$204,0))&amp;"","")</f>
        <v/>
      </c>
      <c r="D171" s="18">
        <f>IFERROR(INDEX(Ideas!$H$5:$H$204,MATCH(167,Ideas!$J$5:$J$204,0))&amp;"","")</f>
        <v/>
      </c>
      <c r="E171" s="18">
        <f>IFERROR(INDEX(Ideas!$I$5:$I$204,MATCH(167,Ideas!$J$5:$J$204,0))&amp;"","")</f>
        <v/>
      </c>
    </row>
    <row r="172">
      <c r="A172" s="13">
        <f>IF(COUNT(Ideas!$J$5:$J$204)&gt;=168,168,"")</f>
        <v/>
      </c>
      <c r="B172" s="18">
        <f>IFERROR(INDEX(Ideas!$B$5:$B$204,MATCH(168,Ideas!$J$5:$J$204,0))&amp;"","")</f>
        <v/>
      </c>
      <c r="C172" s="18">
        <f>IFERROR(INDEX(Ideas!$C$5:$C$204,MATCH(168,Ideas!$J$5:$J$204,0))&amp;"","")</f>
        <v/>
      </c>
      <c r="D172" s="18">
        <f>IFERROR(INDEX(Ideas!$H$5:$H$204,MATCH(168,Ideas!$J$5:$J$204,0))&amp;"","")</f>
        <v/>
      </c>
      <c r="E172" s="18">
        <f>IFERROR(INDEX(Ideas!$I$5:$I$204,MATCH(168,Ideas!$J$5:$J$204,0))&amp;"","")</f>
        <v/>
      </c>
    </row>
    <row r="173">
      <c r="A173" s="13">
        <f>IF(COUNT(Ideas!$J$5:$J$204)&gt;=169,169,"")</f>
        <v/>
      </c>
      <c r="B173" s="18">
        <f>IFERROR(INDEX(Ideas!$B$5:$B$204,MATCH(169,Ideas!$J$5:$J$204,0))&amp;"","")</f>
        <v/>
      </c>
      <c r="C173" s="18">
        <f>IFERROR(INDEX(Ideas!$C$5:$C$204,MATCH(169,Ideas!$J$5:$J$204,0))&amp;"","")</f>
        <v/>
      </c>
      <c r="D173" s="18">
        <f>IFERROR(INDEX(Ideas!$H$5:$H$204,MATCH(169,Ideas!$J$5:$J$204,0))&amp;"","")</f>
        <v/>
      </c>
      <c r="E173" s="18">
        <f>IFERROR(INDEX(Ideas!$I$5:$I$204,MATCH(169,Ideas!$J$5:$J$204,0))&amp;"","")</f>
        <v/>
      </c>
    </row>
    <row r="174">
      <c r="A174" s="13">
        <f>IF(COUNT(Ideas!$J$5:$J$204)&gt;=170,170,"")</f>
        <v/>
      </c>
      <c r="B174" s="18">
        <f>IFERROR(INDEX(Ideas!$B$5:$B$204,MATCH(170,Ideas!$J$5:$J$204,0))&amp;"","")</f>
        <v/>
      </c>
      <c r="C174" s="18">
        <f>IFERROR(INDEX(Ideas!$C$5:$C$204,MATCH(170,Ideas!$J$5:$J$204,0))&amp;"","")</f>
        <v/>
      </c>
      <c r="D174" s="18">
        <f>IFERROR(INDEX(Ideas!$H$5:$H$204,MATCH(170,Ideas!$J$5:$J$204,0))&amp;"","")</f>
        <v/>
      </c>
      <c r="E174" s="18">
        <f>IFERROR(INDEX(Ideas!$I$5:$I$204,MATCH(170,Ideas!$J$5:$J$204,0))&amp;"","")</f>
        <v/>
      </c>
    </row>
    <row r="175">
      <c r="A175" s="13">
        <f>IF(COUNT(Ideas!$J$5:$J$204)&gt;=171,171,"")</f>
        <v/>
      </c>
      <c r="B175" s="18">
        <f>IFERROR(INDEX(Ideas!$B$5:$B$204,MATCH(171,Ideas!$J$5:$J$204,0))&amp;"","")</f>
        <v/>
      </c>
      <c r="C175" s="18">
        <f>IFERROR(INDEX(Ideas!$C$5:$C$204,MATCH(171,Ideas!$J$5:$J$204,0))&amp;"","")</f>
        <v/>
      </c>
      <c r="D175" s="18">
        <f>IFERROR(INDEX(Ideas!$H$5:$H$204,MATCH(171,Ideas!$J$5:$J$204,0))&amp;"","")</f>
        <v/>
      </c>
      <c r="E175" s="18">
        <f>IFERROR(INDEX(Ideas!$I$5:$I$204,MATCH(171,Ideas!$J$5:$J$204,0))&amp;"","")</f>
        <v/>
      </c>
    </row>
    <row r="176">
      <c r="A176" s="13">
        <f>IF(COUNT(Ideas!$J$5:$J$204)&gt;=172,172,"")</f>
        <v/>
      </c>
      <c r="B176" s="18">
        <f>IFERROR(INDEX(Ideas!$B$5:$B$204,MATCH(172,Ideas!$J$5:$J$204,0))&amp;"","")</f>
        <v/>
      </c>
      <c r="C176" s="18">
        <f>IFERROR(INDEX(Ideas!$C$5:$C$204,MATCH(172,Ideas!$J$5:$J$204,0))&amp;"","")</f>
        <v/>
      </c>
      <c r="D176" s="18">
        <f>IFERROR(INDEX(Ideas!$H$5:$H$204,MATCH(172,Ideas!$J$5:$J$204,0))&amp;"","")</f>
        <v/>
      </c>
      <c r="E176" s="18">
        <f>IFERROR(INDEX(Ideas!$I$5:$I$204,MATCH(172,Ideas!$J$5:$J$204,0))&amp;"","")</f>
        <v/>
      </c>
    </row>
    <row r="177">
      <c r="A177" s="13">
        <f>IF(COUNT(Ideas!$J$5:$J$204)&gt;=173,173,"")</f>
        <v/>
      </c>
      <c r="B177" s="18">
        <f>IFERROR(INDEX(Ideas!$B$5:$B$204,MATCH(173,Ideas!$J$5:$J$204,0))&amp;"","")</f>
        <v/>
      </c>
      <c r="C177" s="18">
        <f>IFERROR(INDEX(Ideas!$C$5:$C$204,MATCH(173,Ideas!$J$5:$J$204,0))&amp;"","")</f>
        <v/>
      </c>
      <c r="D177" s="18">
        <f>IFERROR(INDEX(Ideas!$H$5:$H$204,MATCH(173,Ideas!$J$5:$J$204,0))&amp;"","")</f>
        <v/>
      </c>
      <c r="E177" s="18">
        <f>IFERROR(INDEX(Ideas!$I$5:$I$204,MATCH(173,Ideas!$J$5:$J$204,0))&amp;"","")</f>
        <v/>
      </c>
    </row>
    <row r="178">
      <c r="A178" s="13">
        <f>IF(COUNT(Ideas!$J$5:$J$204)&gt;=174,174,"")</f>
        <v/>
      </c>
      <c r="B178" s="18">
        <f>IFERROR(INDEX(Ideas!$B$5:$B$204,MATCH(174,Ideas!$J$5:$J$204,0))&amp;"","")</f>
        <v/>
      </c>
      <c r="C178" s="18">
        <f>IFERROR(INDEX(Ideas!$C$5:$C$204,MATCH(174,Ideas!$J$5:$J$204,0))&amp;"","")</f>
        <v/>
      </c>
      <c r="D178" s="18">
        <f>IFERROR(INDEX(Ideas!$H$5:$H$204,MATCH(174,Ideas!$J$5:$J$204,0))&amp;"","")</f>
        <v/>
      </c>
      <c r="E178" s="18">
        <f>IFERROR(INDEX(Ideas!$I$5:$I$204,MATCH(174,Ideas!$J$5:$J$204,0))&amp;"","")</f>
        <v/>
      </c>
    </row>
    <row r="179">
      <c r="A179" s="13">
        <f>IF(COUNT(Ideas!$J$5:$J$204)&gt;=175,175,"")</f>
        <v/>
      </c>
      <c r="B179" s="18">
        <f>IFERROR(INDEX(Ideas!$B$5:$B$204,MATCH(175,Ideas!$J$5:$J$204,0))&amp;"","")</f>
        <v/>
      </c>
      <c r="C179" s="18">
        <f>IFERROR(INDEX(Ideas!$C$5:$C$204,MATCH(175,Ideas!$J$5:$J$204,0))&amp;"","")</f>
        <v/>
      </c>
      <c r="D179" s="18">
        <f>IFERROR(INDEX(Ideas!$H$5:$H$204,MATCH(175,Ideas!$J$5:$J$204,0))&amp;"","")</f>
        <v/>
      </c>
      <c r="E179" s="18">
        <f>IFERROR(INDEX(Ideas!$I$5:$I$204,MATCH(175,Ideas!$J$5:$J$204,0))&amp;"","")</f>
        <v/>
      </c>
    </row>
    <row r="180">
      <c r="A180" s="13">
        <f>IF(COUNT(Ideas!$J$5:$J$204)&gt;=176,176,"")</f>
        <v/>
      </c>
      <c r="B180" s="18">
        <f>IFERROR(INDEX(Ideas!$B$5:$B$204,MATCH(176,Ideas!$J$5:$J$204,0))&amp;"","")</f>
        <v/>
      </c>
      <c r="C180" s="18">
        <f>IFERROR(INDEX(Ideas!$C$5:$C$204,MATCH(176,Ideas!$J$5:$J$204,0))&amp;"","")</f>
        <v/>
      </c>
      <c r="D180" s="18">
        <f>IFERROR(INDEX(Ideas!$H$5:$H$204,MATCH(176,Ideas!$J$5:$J$204,0))&amp;"","")</f>
        <v/>
      </c>
      <c r="E180" s="18">
        <f>IFERROR(INDEX(Ideas!$I$5:$I$204,MATCH(176,Ideas!$J$5:$J$204,0))&amp;"","")</f>
        <v/>
      </c>
    </row>
    <row r="181">
      <c r="A181" s="13">
        <f>IF(COUNT(Ideas!$J$5:$J$204)&gt;=177,177,"")</f>
        <v/>
      </c>
      <c r="B181" s="18">
        <f>IFERROR(INDEX(Ideas!$B$5:$B$204,MATCH(177,Ideas!$J$5:$J$204,0))&amp;"","")</f>
        <v/>
      </c>
      <c r="C181" s="18">
        <f>IFERROR(INDEX(Ideas!$C$5:$C$204,MATCH(177,Ideas!$J$5:$J$204,0))&amp;"","")</f>
        <v/>
      </c>
      <c r="D181" s="18">
        <f>IFERROR(INDEX(Ideas!$H$5:$H$204,MATCH(177,Ideas!$J$5:$J$204,0))&amp;"","")</f>
        <v/>
      </c>
      <c r="E181" s="18">
        <f>IFERROR(INDEX(Ideas!$I$5:$I$204,MATCH(177,Ideas!$J$5:$J$204,0))&amp;"","")</f>
        <v/>
      </c>
    </row>
    <row r="182">
      <c r="A182" s="13">
        <f>IF(COUNT(Ideas!$J$5:$J$204)&gt;=178,178,"")</f>
        <v/>
      </c>
      <c r="B182" s="18">
        <f>IFERROR(INDEX(Ideas!$B$5:$B$204,MATCH(178,Ideas!$J$5:$J$204,0))&amp;"","")</f>
        <v/>
      </c>
      <c r="C182" s="18">
        <f>IFERROR(INDEX(Ideas!$C$5:$C$204,MATCH(178,Ideas!$J$5:$J$204,0))&amp;"","")</f>
        <v/>
      </c>
      <c r="D182" s="18">
        <f>IFERROR(INDEX(Ideas!$H$5:$H$204,MATCH(178,Ideas!$J$5:$J$204,0))&amp;"","")</f>
        <v/>
      </c>
      <c r="E182" s="18">
        <f>IFERROR(INDEX(Ideas!$I$5:$I$204,MATCH(178,Ideas!$J$5:$J$204,0))&amp;"","")</f>
        <v/>
      </c>
    </row>
    <row r="183">
      <c r="A183" s="13">
        <f>IF(COUNT(Ideas!$J$5:$J$204)&gt;=179,179,"")</f>
        <v/>
      </c>
      <c r="B183" s="18">
        <f>IFERROR(INDEX(Ideas!$B$5:$B$204,MATCH(179,Ideas!$J$5:$J$204,0))&amp;"","")</f>
        <v/>
      </c>
      <c r="C183" s="18">
        <f>IFERROR(INDEX(Ideas!$C$5:$C$204,MATCH(179,Ideas!$J$5:$J$204,0))&amp;"","")</f>
        <v/>
      </c>
      <c r="D183" s="18">
        <f>IFERROR(INDEX(Ideas!$H$5:$H$204,MATCH(179,Ideas!$J$5:$J$204,0))&amp;"","")</f>
        <v/>
      </c>
      <c r="E183" s="18">
        <f>IFERROR(INDEX(Ideas!$I$5:$I$204,MATCH(179,Ideas!$J$5:$J$204,0))&amp;"","")</f>
        <v/>
      </c>
    </row>
    <row r="184">
      <c r="A184" s="13">
        <f>IF(COUNT(Ideas!$J$5:$J$204)&gt;=180,180,"")</f>
        <v/>
      </c>
      <c r="B184" s="18">
        <f>IFERROR(INDEX(Ideas!$B$5:$B$204,MATCH(180,Ideas!$J$5:$J$204,0))&amp;"","")</f>
        <v/>
      </c>
      <c r="C184" s="18">
        <f>IFERROR(INDEX(Ideas!$C$5:$C$204,MATCH(180,Ideas!$J$5:$J$204,0))&amp;"","")</f>
        <v/>
      </c>
      <c r="D184" s="18">
        <f>IFERROR(INDEX(Ideas!$H$5:$H$204,MATCH(180,Ideas!$J$5:$J$204,0))&amp;"","")</f>
        <v/>
      </c>
      <c r="E184" s="18">
        <f>IFERROR(INDEX(Ideas!$I$5:$I$204,MATCH(180,Ideas!$J$5:$J$204,0))&amp;"","")</f>
        <v/>
      </c>
    </row>
    <row r="185">
      <c r="A185" s="13">
        <f>IF(COUNT(Ideas!$J$5:$J$204)&gt;=181,181,"")</f>
        <v/>
      </c>
      <c r="B185" s="18">
        <f>IFERROR(INDEX(Ideas!$B$5:$B$204,MATCH(181,Ideas!$J$5:$J$204,0))&amp;"","")</f>
        <v/>
      </c>
      <c r="C185" s="18">
        <f>IFERROR(INDEX(Ideas!$C$5:$C$204,MATCH(181,Ideas!$J$5:$J$204,0))&amp;"","")</f>
        <v/>
      </c>
      <c r="D185" s="18">
        <f>IFERROR(INDEX(Ideas!$H$5:$H$204,MATCH(181,Ideas!$J$5:$J$204,0))&amp;"","")</f>
        <v/>
      </c>
      <c r="E185" s="18">
        <f>IFERROR(INDEX(Ideas!$I$5:$I$204,MATCH(181,Ideas!$J$5:$J$204,0))&amp;"","")</f>
        <v/>
      </c>
    </row>
    <row r="186">
      <c r="A186" s="13">
        <f>IF(COUNT(Ideas!$J$5:$J$204)&gt;=182,182,"")</f>
        <v/>
      </c>
      <c r="B186" s="18">
        <f>IFERROR(INDEX(Ideas!$B$5:$B$204,MATCH(182,Ideas!$J$5:$J$204,0))&amp;"","")</f>
        <v/>
      </c>
      <c r="C186" s="18">
        <f>IFERROR(INDEX(Ideas!$C$5:$C$204,MATCH(182,Ideas!$J$5:$J$204,0))&amp;"","")</f>
        <v/>
      </c>
      <c r="D186" s="18">
        <f>IFERROR(INDEX(Ideas!$H$5:$H$204,MATCH(182,Ideas!$J$5:$J$204,0))&amp;"","")</f>
        <v/>
      </c>
      <c r="E186" s="18">
        <f>IFERROR(INDEX(Ideas!$I$5:$I$204,MATCH(182,Ideas!$J$5:$J$204,0))&amp;"","")</f>
        <v/>
      </c>
    </row>
    <row r="187">
      <c r="A187" s="13">
        <f>IF(COUNT(Ideas!$J$5:$J$204)&gt;=183,183,"")</f>
        <v/>
      </c>
      <c r="B187" s="18">
        <f>IFERROR(INDEX(Ideas!$B$5:$B$204,MATCH(183,Ideas!$J$5:$J$204,0))&amp;"","")</f>
        <v/>
      </c>
      <c r="C187" s="18">
        <f>IFERROR(INDEX(Ideas!$C$5:$C$204,MATCH(183,Ideas!$J$5:$J$204,0))&amp;"","")</f>
        <v/>
      </c>
      <c r="D187" s="18">
        <f>IFERROR(INDEX(Ideas!$H$5:$H$204,MATCH(183,Ideas!$J$5:$J$204,0))&amp;"","")</f>
        <v/>
      </c>
      <c r="E187" s="18">
        <f>IFERROR(INDEX(Ideas!$I$5:$I$204,MATCH(183,Ideas!$J$5:$J$204,0))&amp;"","")</f>
        <v/>
      </c>
    </row>
    <row r="188">
      <c r="A188" s="13">
        <f>IF(COUNT(Ideas!$J$5:$J$204)&gt;=184,184,"")</f>
        <v/>
      </c>
      <c r="B188" s="18">
        <f>IFERROR(INDEX(Ideas!$B$5:$B$204,MATCH(184,Ideas!$J$5:$J$204,0))&amp;"","")</f>
        <v/>
      </c>
      <c r="C188" s="18">
        <f>IFERROR(INDEX(Ideas!$C$5:$C$204,MATCH(184,Ideas!$J$5:$J$204,0))&amp;"","")</f>
        <v/>
      </c>
      <c r="D188" s="18">
        <f>IFERROR(INDEX(Ideas!$H$5:$H$204,MATCH(184,Ideas!$J$5:$J$204,0))&amp;"","")</f>
        <v/>
      </c>
      <c r="E188" s="18">
        <f>IFERROR(INDEX(Ideas!$I$5:$I$204,MATCH(184,Ideas!$J$5:$J$204,0))&amp;"","")</f>
        <v/>
      </c>
    </row>
    <row r="189">
      <c r="A189" s="13">
        <f>IF(COUNT(Ideas!$J$5:$J$204)&gt;=185,185,"")</f>
        <v/>
      </c>
      <c r="B189" s="18">
        <f>IFERROR(INDEX(Ideas!$B$5:$B$204,MATCH(185,Ideas!$J$5:$J$204,0))&amp;"","")</f>
        <v/>
      </c>
      <c r="C189" s="18">
        <f>IFERROR(INDEX(Ideas!$C$5:$C$204,MATCH(185,Ideas!$J$5:$J$204,0))&amp;"","")</f>
        <v/>
      </c>
      <c r="D189" s="18">
        <f>IFERROR(INDEX(Ideas!$H$5:$H$204,MATCH(185,Ideas!$J$5:$J$204,0))&amp;"","")</f>
        <v/>
      </c>
      <c r="E189" s="18">
        <f>IFERROR(INDEX(Ideas!$I$5:$I$204,MATCH(185,Ideas!$J$5:$J$204,0))&amp;"","")</f>
        <v/>
      </c>
    </row>
    <row r="190">
      <c r="A190" s="13">
        <f>IF(COUNT(Ideas!$J$5:$J$204)&gt;=186,186,"")</f>
        <v/>
      </c>
      <c r="B190" s="18">
        <f>IFERROR(INDEX(Ideas!$B$5:$B$204,MATCH(186,Ideas!$J$5:$J$204,0))&amp;"","")</f>
        <v/>
      </c>
      <c r="C190" s="18">
        <f>IFERROR(INDEX(Ideas!$C$5:$C$204,MATCH(186,Ideas!$J$5:$J$204,0))&amp;"","")</f>
        <v/>
      </c>
      <c r="D190" s="18">
        <f>IFERROR(INDEX(Ideas!$H$5:$H$204,MATCH(186,Ideas!$J$5:$J$204,0))&amp;"","")</f>
        <v/>
      </c>
      <c r="E190" s="18">
        <f>IFERROR(INDEX(Ideas!$I$5:$I$204,MATCH(186,Ideas!$J$5:$J$204,0))&amp;"","")</f>
        <v/>
      </c>
    </row>
    <row r="191">
      <c r="A191" s="13">
        <f>IF(COUNT(Ideas!$J$5:$J$204)&gt;=187,187,"")</f>
        <v/>
      </c>
      <c r="B191" s="18">
        <f>IFERROR(INDEX(Ideas!$B$5:$B$204,MATCH(187,Ideas!$J$5:$J$204,0))&amp;"","")</f>
        <v/>
      </c>
      <c r="C191" s="18">
        <f>IFERROR(INDEX(Ideas!$C$5:$C$204,MATCH(187,Ideas!$J$5:$J$204,0))&amp;"","")</f>
        <v/>
      </c>
      <c r="D191" s="18">
        <f>IFERROR(INDEX(Ideas!$H$5:$H$204,MATCH(187,Ideas!$J$5:$J$204,0))&amp;"","")</f>
        <v/>
      </c>
      <c r="E191" s="18">
        <f>IFERROR(INDEX(Ideas!$I$5:$I$204,MATCH(187,Ideas!$J$5:$J$204,0))&amp;"","")</f>
        <v/>
      </c>
    </row>
    <row r="192">
      <c r="A192" s="13">
        <f>IF(COUNT(Ideas!$J$5:$J$204)&gt;=188,188,"")</f>
        <v/>
      </c>
      <c r="B192" s="18">
        <f>IFERROR(INDEX(Ideas!$B$5:$B$204,MATCH(188,Ideas!$J$5:$J$204,0))&amp;"","")</f>
        <v/>
      </c>
      <c r="C192" s="18">
        <f>IFERROR(INDEX(Ideas!$C$5:$C$204,MATCH(188,Ideas!$J$5:$J$204,0))&amp;"","")</f>
        <v/>
      </c>
      <c r="D192" s="18">
        <f>IFERROR(INDEX(Ideas!$H$5:$H$204,MATCH(188,Ideas!$J$5:$J$204,0))&amp;"","")</f>
        <v/>
      </c>
      <c r="E192" s="18">
        <f>IFERROR(INDEX(Ideas!$I$5:$I$204,MATCH(188,Ideas!$J$5:$J$204,0))&amp;"","")</f>
        <v/>
      </c>
    </row>
    <row r="193">
      <c r="A193" s="13">
        <f>IF(COUNT(Ideas!$J$5:$J$204)&gt;=189,189,"")</f>
        <v/>
      </c>
      <c r="B193" s="18">
        <f>IFERROR(INDEX(Ideas!$B$5:$B$204,MATCH(189,Ideas!$J$5:$J$204,0))&amp;"","")</f>
        <v/>
      </c>
      <c r="C193" s="18">
        <f>IFERROR(INDEX(Ideas!$C$5:$C$204,MATCH(189,Ideas!$J$5:$J$204,0))&amp;"","")</f>
        <v/>
      </c>
      <c r="D193" s="18">
        <f>IFERROR(INDEX(Ideas!$H$5:$H$204,MATCH(189,Ideas!$J$5:$J$204,0))&amp;"","")</f>
        <v/>
      </c>
      <c r="E193" s="18">
        <f>IFERROR(INDEX(Ideas!$I$5:$I$204,MATCH(189,Ideas!$J$5:$J$204,0))&amp;"","")</f>
        <v/>
      </c>
    </row>
    <row r="194">
      <c r="A194" s="13">
        <f>IF(COUNT(Ideas!$J$5:$J$204)&gt;=190,190,"")</f>
        <v/>
      </c>
      <c r="B194" s="18">
        <f>IFERROR(INDEX(Ideas!$B$5:$B$204,MATCH(190,Ideas!$J$5:$J$204,0))&amp;"","")</f>
        <v/>
      </c>
      <c r="C194" s="18">
        <f>IFERROR(INDEX(Ideas!$C$5:$C$204,MATCH(190,Ideas!$J$5:$J$204,0))&amp;"","")</f>
        <v/>
      </c>
      <c r="D194" s="18">
        <f>IFERROR(INDEX(Ideas!$H$5:$H$204,MATCH(190,Ideas!$J$5:$J$204,0))&amp;"","")</f>
        <v/>
      </c>
      <c r="E194" s="18">
        <f>IFERROR(INDEX(Ideas!$I$5:$I$204,MATCH(190,Ideas!$J$5:$J$204,0))&amp;"","")</f>
        <v/>
      </c>
    </row>
    <row r="195">
      <c r="A195" s="13">
        <f>IF(COUNT(Ideas!$J$5:$J$204)&gt;=191,191,"")</f>
        <v/>
      </c>
      <c r="B195" s="18">
        <f>IFERROR(INDEX(Ideas!$B$5:$B$204,MATCH(191,Ideas!$J$5:$J$204,0))&amp;"","")</f>
        <v/>
      </c>
      <c r="C195" s="18">
        <f>IFERROR(INDEX(Ideas!$C$5:$C$204,MATCH(191,Ideas!$J$5:$J$204,0))&amp;"","")</f>
        <v/>
      </c>
      <c r="D195" s="18">
        <f>IFERROR(INDEX(Ideas!$H$5:$H$204,MATCH(191,Ideas!$J$5:$J$204,0))&amp;"","")</f>
        <v/>
      </c>
      <c r="E195" s="18">
        <f>IFERROR(INDEX(Ideas!$I$5:$I$204,MATCH(191,Ideas!$J$5:$J$204,0))&amp;"","")</f>
        <v/>
      </c>
    </row>
    <row r="196">
      <c r="A196" s="13">
        <f>IF(COUNT(Ideas!$J$5:$J$204)&gt;=192,192,"")</f>
        <v/>
      </c>
      <c r="B196" s="18">
        <f>IFERROR(INDEX(Ideas!$B$5:$B$204,MATCH(192,Ideas!$J$5:$J$204,0))&amp;"","")</f>
        <v/>
      </c>
      <c r="C196" s="18">
        <f>IFERROR(INDEX(Ideas!$C$5:$C$204,MATCH(192,Ideas!$J$5:$J$204,0))&amp;"","")</f>
        <v/>
      </c>
      <c r="D196" s="18">
        <f>IFERROR(INDEX(Ideas!$H$5:$H$204,MATCH(192,Ideas!$J$5:$J$204,0))&amp;"","")</f>
        <v/>
      </c>
      <c r="E196" s="18">
        <f>IFERROR(INDEX(Ideas!$I$5:$I$204,MATCH(192,Ideas!$J$5:$J$204,0))&amp;"","")</f>
        <v/>
      </c>
    </row>
    <row r="197">
      <c r="A197" s="13">
        <f>IF(COUNT(Ideas!$J$5:$J$204)&gt;=193,193,"")</f>
        <v/>
      </c>
      <c r="B197" s="18">
        <f>IFERROR(INDEX(Ideas!$B$5:$B$204,MATCH(193,Ideas!$J$5:$J$204,0))&amp;"","")</f>
        <v/>
      </c>
      <c r="C197" s="18">
        <f>IFERROR(INDEX(Ideas!$C$5:$C$204,MATCH(193,Ideas!$J$5:$J$204,0))&amp;"","")</f>
        <v/>
      </c>
      <c r="D197" s="18">
        <f>IFERROR(INDEX(Ideas!$H$5:$H$204,MATCH(193,Ideas!$J$5:$J$204,0))&amp;"","")</f>
        <v/>
      </c>
      <c r="E197" s="18">
        <f>IFERROR(INDEX(Ideas!$I$5:$I$204,MATCH(193,Ideas!$J$5:$J$204,0))&amp;"","")</f>
        <v/>
      </c>
    </row>
    <row r="198">
      <c r="A198" s="13">
        <f>IF(COUNT(Ideas!$J$5:$J$204)&gt;=194,194,"")</f>
        <v/>
      </c>
      <c r="B198" s="18">
        <f>IFERROR(INDEX(Ideas!$B$5:$B$204,MATCH(194,Ideas!$J$5:$J$204,0))&amp;"","")</f>
        <v/>
      </c>
      <c r="C198" s="18">
        <f>IFERROR(INDEX(Ideas!$C$5:$C$204,MATCH(194,Ideas!$J$5:$J$204,0))&amp;"","")</f>
        <v/>
      </c>
      <c r="D198" s="18">
        <f>IFERROR(INDEX(Ideas!$H$5:$H$204,MATCH(194,Ideas!$J$5:$J$204,0))&amp;"","")</f>
        <v/>
      </c>
      <c r="E198" s="18">
        <f>IFERROR(INDEX(Ideas!$I$5:$I$204,MATCH(194,Ideas!$J$5:$J$204,0))&amp;"","")</f>
        <v/>
      </c>
    </row>
    <row r="199">
      <c r="A199" s="13">
        <f>IF(COUNT(Ideas!$J$5:$J$204)&gt;=195,195,"")</f>
        <v/>
      </c>
      <c r="B199" s="18">
        <f>IFERROR(INDEX(Ideas!$B$5:$B$204,MATCH(195,Ideas!$J$5:$J$204,0))&amp;"","")</f>
        <v/>
      </c>
      <c r="C199" s="18">
        <f>IFERROR(INDEX(Ideas!$C$5:$C$204,MATCH(195,Ideas!$J$5:$J$204,0))&amp;"","")</f>
        <v/>
      </c>
      <c r="D199" s="18">
        <f>IFERROR(INDEX(Ideas!$H$5:$H$204,MATCH(195,Ideas!$J$5:$J$204,0))&amp;"","")</f>
        <v/>
      </c>
      <c r="E199" s="18">
        <f>IFERROR(INDEX(Ideas!$I$5:$I$204,MATCH(195,Ideas!$J$5:$J$204,0))&amp;"","")</f>
        <v/>
      </c>
    </row>
    <row r="200">
      <c r="A200" s="13">
        <f>IF(COUNT(Ideas!$J$5:$J$204)&gt;=196,196,"")</f>
        <v/>
      </c>
      <c r="B200" s="18">
        <f>IFERROR(INDEX(Ideas!$B$5:$B$204,MATCH(196,Ideas!$J$5:$J$204,0))&amp;"","")</f>
        <v/>
      </c>
      <c r="C200" s="18">
        <f>IFERROR(INDEX(Ideas!$C$5:$C$204,MATCH(196,Ideas!$J$5:$J$204,0))&amp;"","")</f>
        <v/>
      </c>
      <c r="D200" s="18">
        <f>IFERROR(INDEX(Ideas!$H$5:$H$204,MATCH(196,Ideas!$J$5:$J$204,0))&amp;"","")</f>
        <v/>
      </c>
      <c r="E200" s="18">
        <f>IFERROR(INDEX(Ideas!$I$5:$I$204,MATCH(196,Ideas!$J$5:$J$204,0))&amp;"","")</f>
        <v/>
      </c>
    </row>
    <row r="201">
      <c r="A201" s="13">
        <f>IF(COUNT(Ideas!$J$5:$J$204)&gt;=197,197,"")</f>
        <v/>
      </c>
      <c r="B201" s="18">
        <f>IFERROR(INDEX(Ideas!$B$5:$B$204,MATCH(197,Ideas!$J$5:$J$204,0))&amp;"","")</f>
        <v/>
      </c>
      <c r="C201" s="18">
        <f>IFERROR(INDEX(Ideas!$C$5:$C$204,MATCH(197,Ideas!$J$5:$J$204,0))&amp;"","")</f>
        <v/>
      </c>
      <c r="D201" s="18">
        <f>IFERROR(INDEX(Ideas!$H$5:$H$204,MATCH(197,Ideas!$J$5:$J$204,0))&amp;"","")</f>
        <v/>
      </c>
      <c r="E201" s="18">
        <f>IFERROR(INDEX(Ideas!$I$5:$I$204,MATCH(197,Ideas!$J$5:$J$204,0))&amp;"","")</f>
        <v/>
      </c>
    </row>
    <row r="202">
      <c r="A202" s="13">
        <f>IF(COUNT(Ideas!$J$5:$J$204)&gt;=198,198,"")</f>
        <v/>
      </c>
      <c r="B202" s="18">
        <f>IFERROR(INDEX(Ideas!$B$5:$B$204,MATCH(198,Ideas!$J$5:$J$204,0))&amp;"","")</f>
        <v/>
      </c>
      <c r="C202" s="18">
        <f>IFERROR(INDEX(Ideas!$C$5:$C$204,MATCH(198,Ideas!$J$5:$J$204,0))&amp;"","")</f>
        <v/>
      </c>
      <c r="D202" s="18">
        <f>IFERROR(INDEX(Ideas!$H$5:$H$204,MATCH(198,Ideas!$J$5:$J$204,0))&amp;"","")</f>
        <v/>
      </c>
      <c r="E202" s="18">
        <f>IFERROR(INDEX(Ideas!$I$5:$I$204,MATCH(198,Ideas!$J$5:$J$204,0))&amp;"","")</f>
        <v/>
      </c>
    </row>
    <row r="203">
      <c r="A203" s="13">
        <f>IF(COUNT(Ideas!$J$5:$J$204)&gt;=199,199,"")</f>
        <v/>
      </c>
      <c r="B203" s="18">
        <f>IFERROR(INDEX(Ideas!$B$5:$B$204,MATCH(199,Ideas!$J$5:$J$204,0))&amp;"","")</f>
        <v/>
      </c>
      <c r="C203" s="18">
        <f>IFERROR(INDEX(Ideas!$C$5:$C$204,MATCH(199,Ideas!$J$5:$J$204,0))&amp;"","")</f>
        <v/>
      </c>
      <c r="D203" s="18">
        <f>IFERROR(INDEX(Ideas!$H$5:$H$204,MATCH(199,Ideas!$J$5:$J$204,0))&amp;"","")</f>
        <v/>
      </c>
      <c r="E203" s="18">
        <f>IFERROR(INDEX(Ideas!$I$5:$I$204,MATCH(199,Ideas!$J$5:$J$204,0))&amp;"","")</f>
        <v/>
      </c>
    </row>
    <row r="204">
      <c r="A204" s="13">
        <f>IF(COUNT(Ideas!$J$5:$J$204)&gt;=200,200,"")</f>
        <v/>
      </c>
      <c r="B204" s="18">
        <f>IFERROR(INDEX(Ideas!$B$5:$B$204,MATCH(200,Ideas!$J$5:$J$204,0))&amp;"","")</f>
        <v/>
      </c>
      <c r="C204" s="18">
        <f>IFERROR(INDEX(Ideas!$C$5:$C$204,MATCH(200,Ideas!$J$5:$J$204,0))&amp;"","")</f>
        <v/>
      </c>
      <c r="D204" s="18">
        <f>IFERROR(INDEX(Ideas!$H$5:$H$204,MATCH(200,Ideas!$J$5:$J$204,0))&amp;"","")</f>
        <v/>
      </c>
      <c r="E204" s="18">
        <f>IFERROR(INDEX(Ideas!$I$5:$I$204,MATCH(200,Ideas!$J$5:$J$204,0))&amp;"","")</f>
        <v/>
      </c>
    </row>
  </sheetData>
  <conditionalFormatting sqref="A4:E4">
    <cfRule type="expression" priority="1" dxfId="0">
      <formula>TRUE</formula>
    </cfRule>
  </conditionalFormatting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54" customWidth="1" min="3" max="3"/>
    <col width="34" customWidth="1" min="4" max="4"/>
    <col width="40" customWidth="1" min="5" max="5"/>
    <col width="3" customWidth="1" min="6" max="6"/>
  </cols>
  <sheetData>
    <row r="1">
      <c r="A1" s="1" t="inlineStr">
        <is>
          <t>Park</t>
        </is>
      </c>
    </row>
    <row r="2">
      <c r="A2" s="2" t="inlineStr">
        <is>
          <t>Set aside, not deleted. Change its Move on Ideas to bring it back.</t>
        </is>
      </c>
    </row>
    <row r="4" ht="30" customHeight="1">
      <c r="A4" s="12" t="inlineStr">
        <is>
          <t>#</t>
        </is>
      </c>
      <c r="B4" s="12" t="inlineStr">
        <is>
          <t>Title</t>
        </is>
      </c>
      <c r="C4" s="12" t="inlineStr">
        <is>
          <t>Description</t>
        </is>
      </c>
      <c r="D4" s="12" t="inlineStr">
        <is>
          <t>Decided by</t>
        </is>
      </c>
      <c r="E4" s="12" t="inlineStr">
        <is>
          <t>What would bring it back</t>
        </is>
      </c>
    </row>
    <row r="5">
      <c r="A5" s="13">
        <f>IF(COUNT(Ideas!$K$5:$K$204)&gt;=1,1,"")</f>
        <v/>
      </c>
      <c r="B5" s="18">
        <f>IFERROR(INDEX(Ideas!$B$5:$B$204,MATCH(1,Ideas!$K$5:$K$204,0))&amp;"","")</f>
        <v/>
      </c>
      <c r="C5" s="18">
        <f>IFERROR(INDEX(Ideas!$C$5:$C$204,MATCH(1,Ideas!$K$5:$K$204,0))&amp;"","")</f>
        <v/>
      </c>
      <c r="D5" s="18">
        <f>IFERROR(INDEX(Ideas!$H$5:$H$204,MATCH(1,Ideas!$K$5:$K$204,0))&amp;"","")</f>
        <v/>
      </c>
      <c r="E5" s="18">
        <f>IFERROR(INDEX(Ideas!$I$5:$I$204,MATCH(1,Ideas!$K$5:$K$204,0))&amp;"","")</f>
        <v/>
      </c>
    </row>
    <row r="6">
      <c r="A6" s="13">
        <f>IF(COUNT(Ideas!$K$5:$K$204)&gt;=2,2,"")</f>
        <v/>
      </c>
      <c r="B6" s="18">
        <f>IFERROR(INDEX(Ideas!$B$5:$B$204,MATCH(2,Ideas!$K$5:$K$204,0))&amp;"","")</f>
        <v/>
      </c>
      <c r="C6" s="18">
        <f>IFERROR(INDEX(Ideas!$C$5:$C$204,MATCH(2,Ideas!$K$5:$K$204,0))&amp;"","")</f>
        <v/>
      </c>
      <c r="D6" s="18">
        <f>IFERROR(INDEX(Ideas!$H$5:$H$204,MATCH(2,Ideas!$K$5:$K$204,0))&amp;"","")</f>
        <v/>
      </c>
      <c r="E6" s="18">
        <f>IFERROR(INDEX(Ideas!$I$5:$I$204,MATCH(2,Ideas!$K$5:$K$204,0))&amp;"","")</f>
        <v/>
      </c>
    </row>
    <row r="7">
      <c r="A7" s="13">
        <f>IF(COUNT(Ideas!$K$5:$K$204)&gt;=3,3,"")</f>
        <v/>
      </c>
      <c r="B7" s="18">
        <f>IFERROR(INDEX(Ideas!$B$5:$B$204,MATCH(3,Ideas!$K$5:$K$204,0))&amp;"","")</f>
        <v/>
      </c>
      <c r="C7" s="18">
        <f>IFERROR(INDEX(Ideas!$C$5:$C$204,MATCH(3,Ideas!$K$5:$K$204,0))&amp;"","")</f>
        <v/>
      </c>
      <c r="D7" s="18">
        <f>IFERROR(INDEX(Ideas!$H$5:$H$204,MATCH(3,Ideas!$K$5:$K$204,0))&amp;"","")</f>
        <v/>
      </c>
      <c r="E7" s="18">
        <f>IFERROR(INDEX(Ideas!$I$5:$I$204,MATCH(3,Ideas!$K$5:$K$204,0))&amp;"","")</f>
        <v/>
      </c>
    </row>
    <row r="8">
      <c r="A8" s="13">
        <f>IF(COUNT(Ideas!$K$5:$K$204)&gt;=4,4,"")</f>
        <v/>
      </c>
      <c r="B8" s="18">
        <f>IFERROR(INDEX(Ideas!$B$5:$B$204,MATCH(4,Ideas!$K$5:$K$204,0))&amp;"","")</f>
        <v/>
      </c>
      <c r="C8" s="18">
        <f>IFERROR(INDEX(Ideas!$C$5:$C$204,MATCH(4,Ideas!$K$5:$K$204,0))&amp;"","")</f>
        <v/>
      </c>
      <c r="D8" s="18">
        <f>IFERROR(INDEX(Ideas!$H$5:$H$204,MATCH(4,Ideas!$K$5:$K$204,0))&amp;"","")</f>
        <v/>
      </c>
      <c r="E8" s="18">
        <f>IFERROR(INDEX(Ideas!$I$5:$I$204,MATCH(4,Ideas!$K$5:$K$204,0))&amp;"","")</f>
        <v/>
      </c>
    </row>
    <row r="9">
      <c r="A9" s="13">
        <f>IF(COUNT(Ideas!$K$5:$K$204)&gt;=5,5,"")</f>
        <v/>
      </c>
      <c r="B9" s="18">
        <f>IFERROR(INDEX(Ideas!$B$5:$B$204,MATCH(5,Ideas!$K$5:$K$204,0))&amp;"","")</f>
        <v/>
      </c>
      <c r="C9" s="18">
        <f>IFERROR(INDEX(Ideas!$C$5:$C$204,MATCH(5,Ideas!$K$5:$K$204,0))&amp;"","")</f>
        <v/>
      </c>
      <c r="D9" s="18">
        <f>IFERROR(INDEX(Ideas!$H$5:$H$204,MATCH(5,Ideas!$K$5:$K$204,0))&amp;"","")</f>
        <v/>
      </c>
      <c r="E9" s="18">
        <f>IFERROR(INDEX(Ideas!$I$5:$I$204,MATCH(5,Ideas!$K$5:$K$204,0))&amp;"","")</f>
        <v/>
      </c>
    </row>
    <row r="10">
      <c r="A10" s="13">
        <f>IF(COUNT(Ideas!$K$5:$K$204)&gt;=6,6,"")</f>
        <v/>
      </c>
      <c r="B10" s="18">
        <f>IFERROR(INDEX(Ideas!$B$5:$B$204,MATCH(6,Ideas!$K$5:$K$204,0))&amp;"","")</f>
        <v/>
      </c>
      <c r="C10" s="18">
        <f>IFERROR(INDEX(Ideas!$C$5:$C$204,MATCH(6,Ideas!$K$5:$K$204,0))&amp;"","")</f>
        <v/>
      </c>
      <c r="D10" s="18">
        <f>IFERROR(INDEX(Ideas!$H$5:$H$204,MATCH(6,Ideas!$K$5:$K$204,0))&amp;"","")</f>
        <v/>
      </c>
      <c r="E10" s="18">
        <f>IFERROR(INDEX(Ideas!$I$5:$I$204,MATCH(6,Ideas!$K$5:$K$204,0))&amp;"","")</f>
        <v/>
      </c>
    </row>
    <row r="11">
      <c r="A11" s="13">
        <f>IF(COUNT(Ideas!$K$5:$K$204)&gt;=7,7,"")</f>
        <v/>
      </c>
      <c r="B11" s="18">
        <f>IFERROR(INDEX(Ideas!$B$5:$B$204,MATCH(7,Ideas!$K$5:$K$204,0))&amp;"","")</f>
        <v/>
      </c>
      <c r="C11" s="18">
        <f>IFERROR(INDEX(Ideas!$C$5:$C$204,MATCH(7,Ideas!$K$5:$K$204,0))&amp;"","")</f>
        <v/>
      </c>
      <c r="D11" s="18">
        <f>IFERROR(INDEX(Ideas!$H$5:$H$204,MATCH(7,Ideas!$K$5:$K$204,0))&amp;"","")</f>
        <v/>
      </c>
      <c r="E11" s="18">
        <f>IFERROR(INDEX(Ideas!$I$5:$I$204,MATCH(7,Ideas!$K$5:$K$204,0))&amp;"","")</f>
        <v/>
      </c>
    </row>
    <row r="12">
      <c r="A12" s="13">
        <f>IF(COUNT(Ideas!$K$5:$K$204)&gt;=8,8,"")</f>
        <v/>
      </c>
      <c r="B12" s="18">
        <f>IFERROR(INDEX(Ideas!$B$5:$B$204,MATCH(8,Ideas!$K$5:$K$204,0))&amp;"","")</f>
        <v/>
      </c>
      <c r="C12" s="18">
        <f>IFERROR(INDEX(Ideas!$C$5:$C$204,MATCH(8,Ideas!$K$5:$K$204,0))&amp;"","")</f>
        <v/>
      </c>
      <c r="D12" s="18">
        <f>IFERROR(INDEX(Ideas!$H$5:$H$204,MATCH(8,Ideas!$K$5:$K$204,0))&amp;"","")</f>
        <v/>
      </c>
      <c r="E12" s="18">
        <f>IFERROR(INDEX(Ideas!$I$5:$I$204,MATCH(8,Ideas!$K$5:$K$204,0))&amp;"","")</f>
        <v/>
      </c>
    </row>
    <row r="13">
      <c r="A13" s="13">
        <f>IF(COUNT(Ideas!$K$5:$K$204)&gt;=9,9,"")</f>
        <v/>
      </c>
      <c r="B13" s="18">
        <f>IFERROR(INDEX(Ideas!$B$5:$B$204,MATCH(9,Ideas!$K$5:$K$204,0))&amp;"","")</f>
        <v/>
      </c>
      <c r="C13" s="18">
        <f>IFERROR(INDEX(Ideas!$C$5:$C$204,MATCH(9,Ideas!$K$5:$K$204,0))&amp;"","")</f>
        <v/>
      </c>
      <c r="D13" s="18">
        <f>IFERROR(INDEX(Ideas!$H$5:$H$204,MATCH(9,Ideas!$K$5:$K$204,0))&amp;"","")</f>
        <v/>
      </c>
      <c r="E13" s="18">
        <f>IFERROR(INDEX(Ideas!$I$5:$I$204,MATCH(9,Ideas!$K$5:$K$204,0))&amp;"","")</f>
        <v/>
      </c>
    </row>
    <row r="14">
      <c r="A14" s="13">
        <f>IF(COUNT(Ideas!$K$5:$K$204)&gt;=10,10,"")</f>
        <v/>
      </c>
      <c r="B14" s="18">
        <f>IFERROR(INDEX(Ideas!$B$5:$B$204,MATCH(10,Ideas!$K$5:$K$204,0))&amp;"","")</f>
        <v/>
      </c>
      <c r="C14" s="18">
        <f>IFERROR(INDEX(Ideas!$C$5:$C$204,MATCH(10,Ideas!$K$5:$K$204,0))&amp;"","")</f>
        <v/>
      </c>
      <c r="D14" s="18">
        <f>IFERROR(INDEX(Ideas!$H$5:$H$204,MATCH(10,Ideas!$K$5:$K$204,0))&amp;"","")</f>
        <v/>
      </c>
      <c r="E14" s="18">
        <f>IFERROR(INDEX(Ideas!$I$5:$I$204,MATCH(10,Ideas!$K$5:$K$204,0))&amp;"","")</f>
        <v/>
      </c>
    </row>
    <row r="15">
      <c r="A15" s="13">
        <f>IF(COUNT(Ideas!$K$5:$K$204)&gt;=11,11,"")</f>
        <v/>
      </c>
      <c r="B15" s="18">
        <f>IFERROR(INDEX(Ideas!$B$5:$B$204,MATCH(11,Ideas!$K$5:$K$204,0))&amp;"","")</f>
        <v/>
      </c>
      <c r="C15" s="18">
        <f>IFERROR(INDEX(Ideas!$C$5:$C$204,MATCH(11,Ideas!$K$5:$K$204,0))&amp;"","")</f>
        <v/>
      </c>
      <c r="D15" s="18">
        <f>IFERROR(INDEX(Ideas!$H$5:$H$204,MATCH(11,Ideas!$K$5:$K$204,0))&amp;"","")</f>
        <v/>
      </c>
      <c r="E15" s="18">
        <f>IFERROR(INDEX(Ideas!$I$5:$I$204,MATCH(11,Ideas!$K$5:$K$204,0))&amp;"","")</f>
        <v/>
      </c>
    </row>
    <row r="16">
      <c r="A16" s="13">
        <f>IF(COUNT(Ideas!$K$5:$K$204)&gt;=12,12,"")</f>
        <v/>
      </c>
      <c r="B16" s="18">
        <f>IFERROR(INDEX(Ideas!$B$5:$B$204,MATCH(12,Ideas!$K$5:$K$204,0))&amp;"","")</f>
        <v/>
      </c>
      <c r="C16" s="18">
        <f>IFERROR(INDEX(Ideas!$C$5:$C$204,MATCH(12,Ideas!$K$5:$K$204,0))&amp;"","")</f>
        <v/>
      </c>
      <c r="D16" s="18">
        <f>IFERROR(INDEX(Ideas!$H$5:$H$204,MATCH(12,Ideas!$K$5:$K$204,0))&amp;"","")</f>
        <v/>
      </c>
      <c r="E16" s="18">
        <f>IFERROR(INDEX(Ideas!$I$5:$I$204,MATCH(12,Ideas!$K$5:$K$204,0))&amp;"","")</f>
        <v/>
      </c>
    </row>
    <row r="17">
      <c r="A17" s="13">
        <f>IF(COUNT(Ideas!$K$5:$K$204)&gt;=13,13,"")</f>
        <v/>
      </c>
      <c r="B17" s="18">
        <f>IFERROR(INDEX(Ideas!$B$5:$B$204,MATCH(13,Ideas!$K$5:$K$204,0))&amp;"","")</f>
        <v/>
      </c>
      <c r="C17" s="18">
        <f>IFERROR(INDEX(Ideas!$C$5:$C$204,MATCH(13,Ideas!$K$5:$K$204,0))&amp;"","")</f>
        <v/>
      </c>
      <c r="D17" s="18">
        <f>IFERROR(INDEX(Ideas!$H$5:$H$204,MATCH(13,Ideas!$K$5:$K$204,0))&amp;"","")</f>
        <v/>
      </c>
      <c r="E17" s="18">
        <f>IFERROR(INDEX(Ideas!$I$5:$I$204,MATCH(13,Ideas!$K$5:$K$204,0))&amp;"","")</f>
        <v/>
      </c>
    </row>
    <row r="18">
      <c r="A18" s="13">
        <f>IF(COUNT(Ideas!$K$5:$K$204)&gt;=14,14,"")</f>
        <v/>
      </c>
      <c r="B18" s="18">
        <f>IFERROR(INDEX(Ideas!$B$5:$B$204,MATCH(14,Ideas!$K$5:$K$204,0))&amp;"","")</f>
        <v/>
      </c>
      <c r="C18" s="18">
        <f>IFERROR(INDEX(Ideas!$C$5:$C$204,MATCH(14,Ideas!$K$5:$K$204,0))&amp;"","")</f>
        <v/>
      </c>
      <c r="D18" s="18">
        <f>IFERROR(INDEX(Ideas!$H$5:$H$204,MATCH(14,Ideas!$K$5:$K$204,0))&amp;"","")</f>
        <v/>
      </c>
      <c r="E18" s="18">
        <f>IFERROR(INDEX(Ideas!$I$5:$I$204,MATCH(14,Ideas!$K$5:$K$204,0))&amp;"","")</f>
        <v/>
      </c>
    </row>
    <row r="19">
      <c r="A19" s="13">
        <f>IF(COUNT(Ideas!$K$5:$K$204)&gt;=15,15,"")</f>
        <v/>
      </c>
      <c r="B19" s="18">
        <f>IFERROR(INDEX(Ideas!$B$5:$B$204,MATCH(15,Ideas!$K$5:$K$204,0))&amp;"","")</f>
        <v/>
      </c>
      <c r="C19" s="18">
        <f>IFERROR(INDEX(Ideas!$C$5:$C$204,MATCH(15,Ideas!$K$5:$K$204,0))&amp;"","")</f>
        <v/>
      </c>
      <c r="D19" s="18">
        <f>IFERROR(INDEX(Ideas!$H$5:$H$204,MATCH(15,Ideas!$K$5:$K$204,0))&amp;"","")</f>
        <v/>
      </c>
      <c r="E19" s="18">
        <f>IFERROR(INDEX(Ideas!$I$5:$I$204,MATCH(15,Ideas!$K$5:$K$204,0))&amp;"","")</f>
        <v/>
      </c>
    </row>
    <row r="20">
      <c r="A20" s="13">
        <f>IF(COUNT(Ideas!$K$5:$K$204)&gt;=16,16,"")</f>
        <v/>
      </c>
      <c r="B20" s="18">
        <f>IFERROR(INDEX(Ideas!$B$5:$B$204,MATCH(16,Ideas!$K$5:$K$204,0))&amp;"","")</f>
        <v/>
      </c>
      <c r="C20" s="18">
        <f>IFERROR(INDEX(Ideas!$C$5:$C$204,MATCH(16,Ideas!$K$5:$K$204,0))&amp;"","")</f>
        <v/>
      </c>
      <c r="D20" s="18">
        <f>IFERROR(INDEX(Ideas!$H$5:$H$204,MATCH(16,Ideas!$K$5:$K$204,0))&amp;"","")</f>
        <v/>
      </c>
      <c r="E20" s="18">
        <f>IFERROR(INDEX(Ideas!$I$5:$I$204,MATCH(16,Ideas!$K$5:$K$204,0))&amp;"","")</f>
        <v/>
      </c>
    </row>
    <row r="21">
      <c r="A21" s="13">
        <f>IF(COUNT(Ideas!$K$5:$K$204)&gt;=17,17,"")</f>
        <v/>
      </c>
      <c r="B21" s="18">
        <f>IFERROR(INDEX(Ideas!$B$5:$B$204,MATCH(17,Ideas!$K$5:$K$204,0))&amp;"","")</f>
        <v/>
      </c>
      <c r="C21" s="18">
        <f>IFERROR(INDEX(Ideas!$C$5:$C$204,MATCH(17,Ideas!$K$5:$K$204,0))&amp;"","")</f>
        <v/>
      </c>
      <c r="D21" s="18">
        <f>IFERROR(INDEX(Ideas!$H$5:$H$204,MATCH(17,Ideas!$K$5:$K$204,0))&amp;"","")</f>
        <v/>
      </c>
      <c r="E21" s="18">
        <f>IFERROR(INDEX(Ideas!$I$5:$I$204,MATCH(17,Ideas!$K$5:$K$204,0))&amp;"","")</f>
        <v/>
      </c>
    </row>
    <row r="22">
      <c r="A22" s="13">
        <f>IF(COUNT(Ideas!$K$5:$K$204)&gt;=18,18,"")</f>
        <v/>
      </c>
      <c r="B22" s="18">
        <f>IFERROR(INDEX(Ideas!$B$5:$B$204,MATCH(18,Ideas!$K$5:$K$204,0))&amp;"","")</f>
        <v/>
      </c>
      <c r="C22" s="18">
        <f>IFERROR(INDEX(Ideas!$C$5:$C$204,MATCH(18,Ideas!$K$5:$K$204,0))&amp;"","")</f>
        <v/>
      </c>
      <c r="D22" s="18">
        <f>IFERROR(INDEX(Ideas!$H$5:$H$204,MATCH(18,Ideas!$K$5:$K$204,0))&amp;"","")</f>
        <v/>
      </c>
      <c r="E22" s="18">
        <f>IFERROR(INDEX(Ideas!$I$5:$I$204,MATCH(18,Ideas!$K$5:$K$204,0))&amp;"","")</f>
        <v/>
      </c>
    </row>
    <row r="23">
      <c r="A23" s="13">
        <f>IF(COUNT(Ideas!$K$5:$K$204)&gt;=19,19,"")</f>
        <v/>
      </c>
      <c r="B23" s="18">
        <f>IFERROR(INDEX(Ideas!$B$5:$B$204,MATCH(19,Ideas!$K$5:$K$204,0))&amp;"","")</f>
        <v/>
      </c>
      <c r="C23" s="18">
        <f>IFERROR(INDEX(Ideas!$C$5:$C$204,MATCH(19,Ideas!$K$5:$K$204,0))&amp;"","")</f>
        <v/>
      </c>
      <c r="D23" s="18">
        <f>IFERROR(INDEX(Ideas!$H$5:$H$204,MATCH(19,Ideas!$K$5:$K$204,0))&amp;"","")</f>
        <v/>
      </c>
      <c r="E23" s="18">
        <f>IFERROR(INDEX(Ideas!$I$5:$I$204,MATCH(19,Ideas!$K$5:$K$204,0))&amp;"","")</f>
        <v/>
      </c>
    </row>
    <row r="24">
      <c r="A24" s="13">
        <f>IF(COUNT(Ideas!$K$5:$K$204)&gt;=20,20,"")</f>
        <v/>
      </c>
      <c r="B24" s="18">
        <f>IFERROR(INDEX(Ideas!$B$5:$B$204,MATCH(20,Ideas!$K$5:$K$204,0))&amp;"","")</f>
        <v/>
      </c>
      <c r="C24" s="18">
        <f>IFERROR(INDEX(Ideas!$C$5:$C$204,MATCH(20,Ideas!$K$5:$K$204,0))&amp;"","")</f>
        <v/>
      </c>
      <c r="D24" s="18">
        <f>IFERROR(INDEX(Ideas!$H$5:$H$204,MATCH(20,Ideas!$K$5:$K$204,0))&amp;"","")</f>
        <v/>
      </c>
      <c r="E24" s="18">
        <f>IFERROR(INDEX(Ideas!$I$5:$I$204,MATCH(20,Ideas!$K$5:$K$204,0))&amp;"","")</f>
        <v/>
      </c>
    </row>
    <row r="25">
      <c r="A25" s="13">
        <f>IF(COUNT(Ideas!$K$5:$K$204)&gt;=21,21,"")</f>
        <v/>
      </c>
      <c r="B25" s="18">
        <f>IFERROR(INDEX(Ideas!$B$5:$B$204,MATCH(21,Ideas!$K$5:$K$204,0))&amp;"","")</f>
        <v/>
      </c>
      <c r="C25" s="18">
        <f>IFERROR(INDEX(Ideas!$C$5:$C$204,MATCH(21,Ideas!$K$5:$K$204,0))&amp;"","")</f>
        <v/>
      </c>
      <c r="D25" s="18">
        <f>IFERROR(INDEX(Ideas!$H$5:$H$204,MATCH(21,Ideas!$K$5:$K$204,0))&amp;"","")</f>
        <v/>
      </c>
      <c r="E25" s="18">
        <f>IFERROR(INDEX(Ideas!$I$5:$I$204,MATCH(21,Ideas!$K$5:$K$204,0))&amp;"","")</f>
        <v/>
      </c>
    </row>
    <row r="26">
      <c r="A26" s="13">
        <f>IF(COUNT(Ideas!$K$5:$K$204)&gt;=22,22,"")</f>
        <v/>
      </c>
      <c r="B26" s="18">
        <f>IFERROR(INDEX(Ideas!$B$5:$B$204,MATCH(22,Ideas!$K$5:$K$204,0))&amp;"","")</f>
        <v/>
      </c>
      <c r="C26" s="18">
        <f>IFERROR(INDEX(Ideas!$C$5:$C$204,MATCH(22,Ideas!$K$5:$K$204,0))&amp;"","")</f>
        <v/>
      </c>
      <c r="D26" s="18">
        <f>IFERROR(INDEX(Ideas!$H$5:$H$204,MATCH(22,Ideas!$K$5:$K$204,0))&amp;"","")</f>
        <v/>
      </c>
      <c r="E26" s="18">
        <f>IFERROR(INDEX(Ideas!$I$5:$I$204,MATCH(22,Ideas!$K$5:$K$204,0))&amp;"","")</f>
        <v/>
      </c>
    </row>
    <row r="27">
      <c r="A27" s="13">
        <f>IF(COUNT(Ideas!$K$5:$K$204)&gt;=23,23,"")</f>
        <v/>
      </c>
      <c r="B27" s="18">
        <f>IFERROR(INDEX(Ideas!$B$5:$B$204,MATCH(23,Ideas!$K$5:$K$204,0))&amp;"","")</f>
        <v/>
      </c>
      <c r="C27" s="18">
        <f>IFERROR(INDEX(Ideas!$C$5:$C$204,MATCH(23,Ideas!$K$5:$K$204,0))&amp;"","")</f>
        <v/>
      </c>
      <c r="D27" s="18">
        <f>IFERROR(INDEX(Ideas!$H$5:$H$204,MATCH(23,Ideas!$K$5:$K$204,0))&amp;"","")</f>
        <v/>
      </c>
      <c r="E27" s="18">
        <f>IFERROR(INDEX(Ideas!$I$5:$I$204,MATCH(23,Ideas!$K$5:$K$204,0))&amp;"","")</f>
        <v/>
      </c>
    </row>
    <row r="28">
      <c r="A28" s="13">
        <f>IF(COUNT(Ideas!$K$5:$K$204)&gt;=24,24,"")</f>
        <v/>
      </c>
      <c r="B28" s="18">
        <f>IFERROR(INDEX(Ideas!$B$5:$B$204,MATCH(24,Ideas!$K$5:$K$204,0))&amp;"","")</f>
        <v/>
      </c>
      <c r="C28" s="18">
        <f>IFERROR(INDEX(Ideas!$C$5:$C$204,MATCH(24,Ideas!$K$5:$K$204,0))&amp;"","")</f>
        <v/>
      </c>
      <c r="D28" s="18">
        <f>IFERROR(INDEX(Ideas!$H$5:$H$204,MATCH(24,Ideas!$K$5:$K$204,0))&amp;"","")</f>
        <v/>
      </c>
      <c r="E28" s="18">
        <f>IFERROR(INDEX(Ideas!$I$5:$I$204,MATCH(24,Ideas!$K$5:$K$204,0))&amp;"","")</f>
        <v/>
      </c>
    </row>
    <row r="29">
      <c r="A29" s="13">
        <f>IF(COUNT(Ideas!$K$5:$K$204)&gt;=25,25,"")</f>
        <v/>
      </c>
      <c r="B29" s="18">
        <f>IFERROR(INDEX(Ideas!$B$5:$B$204,MATCH(25,Ideas!$K$5:$K$204,0))&amp;"","")</f>
        <v/>
      </c>
      <c r="C29" s="18">
        <f>IFERROR(INDEX(Ideas!$C$5:$C$204,MATCH(25,Ideas!$K$5:$K$204,0))&amp;"","")</f>
        <v/>
      </c>
      <c r="D29" s="18">
        <f>IFERROR(INDEX(Ideas!$H$5:$H$204,MATCH(25,Ideas!$K$5:$K$204,0))&amp;"","")</f>
        <v/>
      </c>
      <c r="E29" s="18">
        <f>IFERROR(INDEX(Ideas!$I$5:$I$204,MATCH(25,Ideas!$K$5:$K$204,0))&amp;"","")</f>
        <v/>
      </c>
    </row>
    <row r="30">
      <c r="A30" s="13">
        <f>IF(COUNT(Ideas!$K$5:$K$204)&gt;=26,26,"")</f>
        <v/>
      </c>
      <c r="B30" s="18">
        <f>IFERROR(INDEX(Ideas!$B$5:$B$204,MATCH(26,Ideas!$K$5:$K$204,0))&amp;"","")</f>
        <v/>
      </c>
      <c r="C30" s="18">
        <f>IFERROR(INDEX(Ideas!$C$5:$C$204,MATCH(26,Ideas!$K$5:$K$204,0))&amp;"","")</f>
        <v/>
      </c>
      <c r="D30" s="18">
        <f>IFERROR(INDEX(Ideas!$H$5:$H$204,MATCH(26,Ideas!$K$5:$K$204,0))&amp;"","")</f>
        <v/>
      </c>
      <c r="E30" s="18">
        <f>IFERROR(INDEX(Ideas!$I$5:$I$204,MATCH(26,Ideas!$K$5:$K$204,0))&amp;"","")</f>
        <v/>
      </c>
    </row>
    <row r="31">
      <c r="A31" s="13">
        <f>IF(COUNT(Ideas!$K$5:$K$204)&gt;=27,27,"")</f>
        <v/>
      </c>
      <c r="B31" s="18">
        <f>IFERROR(INDEX(Ideas!$B$5:$B$204,MATCH(27,Ideas!$K$5:$K$204,0))&amp;"","")</f>
        <v/>
      </c>
      <c r="C31" s="18">
        <f>IFERROR(INDEX(Ideas!$C$5:$C$204,MATCH(27,Ideas!$K$5:$K$204,0))&amp;"","")</f>
        <v/>
      </c>
      <c r="D31" s="18">
        <f>IFERROR(INDEX(Ideas!$H$5:$H$204,MATCH(27,Ideas!$K$5:$K$204,0))&amp;"","")</f>
        <v/>
      </c>
      <c r="E31" s="18">
        <f>IFERROR(INDEX(Ideas!$I$5:$I$204,MATCH(27,Ideas!$K$5:$K$204,0))&amp;"","")</f>
        <v/>
      </c>
    </row>
    <row r="32">
      <c r="A32" s="13">
        <f>IF(COUNT(Ideas!$K$5:$K$204)&gt;=28,28,"")</f>
        <v/>
      </c>
      <c r="B32" s="18">
        <f>IFERROR(INDEX(Ideas!$B$5:$B$204,MATCH(28,Ideas!$K$5:$K$204,0))&amp;"","")</f>
        <v/>
      </c>
      <c r="C32" s="18">
        <f>IFERROR(INDEX(Ideas!$C$5:$C$204,MATCH(28,Ideas!$K$5:$K$204,0))&amp;"","")</f>
        <v/>
      </c>
      <c r="D32" s="18">
        <f>IFERROR(INDEX(Ideas!$H$5:$H$204,MATCH(28,Ideas!$K$5:$K$204,0))&amp;"","")</f>
        <v/>
      </c>
      <c r="E32" s="18">
        <f>IFERROR(INDEX(Ideas!$I$5:$I$204,MATCH(28,Ideas!$K$5:$K$204,0))&amp;"","")</f>
        <v/>
      </c>
    </row>
    <row r="33">
      <c r="A33" s="13">
        <f>IF(COUNT(Ideas!$K$5:$K$204)&gt;=29,29,"")</f>
        <v/>
      </c>
      <c r="B33" s="18">
        <f>IFERROR(INDEX(Ideas!$B$5:$B$204,MATCH(29,Ideas!$K$5:$K$204,0))&amp;"","")</f>
        <v/>
      </c>
      <c r="C33" s="18">
        <f>IFERROR(INDEX(Ideas!$C$5:$C$204,MATCH(29,Ideas!$K$5:$K$204,0))&amp;"","")</f>
        <v/>
      </c>
      <c r="D33" s="18">
        <f>IFERROR(INDEX(Ideas!$H$5:$H$204,MATCH(29,Ideas!$K$5:$K$204,0))&amp;"","")</f>
        <v/>
      </c>
      <c r="E33" s="18">
        <f>IFERROR(INDEX(Ideas!$I$5:$I$204,MATCH(29,Ideas!$K$5:$K$204,0))&amp;"","")</f>
        <v/>
      </c>
    </row>
    <row r="34">
      <c r="A34" s="13">
        <f>IF(COUNT(Ideas!$K$5:$K$204)&gt;=30,30,"")</f>
        <v/>
      </c>
      <c r="B34" s="18">
        <f>IFERROR(INDEX(Ideas!$B$5:$B$204,MATCH(30,Ideas!$K$5:$K$204,0))&amp;"","")</f>
        <v/>
      </c>
      <c r="C34" s="18">
        <f>IFERROR(INDEX(Ideas!$C$5:$C$204,MATCH(30,Ideas!$K$5:$K$204,0))&amp;"","")</f>
        <v/>
      </c>
      <c r="D34" s="18">
        <f>IFERROR(INDEX(Ideas!$H$5:$H$204,MATCH(30,Ideas!$K$5:$K$204,0))&amp;"","")</f>
        <v/>
      </c>
      <c r="E34" s="18">
        <f>IFERROR(INDEX(Ideas!$I$5:$I$204,MATCH(30,Ideas!$K$5:$K$204,0))&amp;"","")</f>
        <v/>
      </c>
    </row>
    <row r="35">
      <c r="A35" s="13">
        <f>IF(COUNT(Ideas!$K$5:$K$204)&gt;=31,31,"")</f>
        <v/>
      </c>
      <c r="B35" s="18">
        <f>IFERROR(INDEX(Ideas!$B$5:$B$204,MATCH(31,Ideas!$K$5:$K$204,0))&amp;"","")</f>
        <v/>
      </c>
      <c r="C35" s="18">
        <f>IFERROR(INDEX(Ideas!$C$5:$C$204,MATCH(31,Ideas!$K$5:$K$204,0))&amp;"","")</f>
        <v/>
      </c>
      <c r="D35" s="18">
        <f>IFERROR(INDEX(Ideas!$H$5:$H$204,MATCH(31,Ideas!$K$5:$K$204,0))&amp;"","")</f>
        <v/>
      </c>
      <c r="E35" s="18">
        <f>IFERROR(INDEX(Ideas!$I$5:$I$204,MATCH(31,Ideas!$K$5:$K$204,0))&amp;"","")</f>
        <v/>
      </c>
    </row>
    <row r="36">
      <c r="A36" s="13">
        <f>IF(COUNT(Ideas!$K$5:$K$204)&gt;=32,32,"")</f>
        <v/>
      </c>
      <c r="B36" s="18">
        <f>IFERROR(INDEX(Ideas!$B$5:$B$204,MATCH(32,Ideas!$K$5:$K$204,0))&amp;"","")</f>
        <v/>
      </c>
      <c r="C36" s="18">
        <f>IFERROR(INDEX(Ideas!$C$5:$C$204,MATCH(32,Ideas!$K$5:$K$204,0))&amp;"","")</f>
        <v/>
      </c>
      <c r="D36" s="18">
        <f>IFERROR(INDEX(Ideas!$H$5:$H$204,MATCH(32,Ideas!$K$5:$K$204,0))&amp;"","")</f>
        <v/>
      </c>
      <c r="E36" s="18">
        <f>IFERROR(INDEX(Ideas!$I$5:$I$204,MATCH(32,Ideas!$K$5:$K$204,0))&amp;"","")</f>
        <v/>
      </c>
    </row>
    <row r="37">
      <c r="A37" s="13">
        <f>IF(COUNT(Ideas!$K$5:$K$204)&gt;=33,33,"")</f>
        <v/>
      </c>
      <c r="B37" s="18">
        <f>IFERROR(INDEX(Ideas!$B$5:$B$204,MATCH(33,Ideas!$K$5:$K$204,0))&amp;"","")</f>
        <v/>
      </c>
      <c r="C37" s="18">
        <f>IFERROR(INDEX(Ideas!$C$5:$C$204,MATCH(33,Ideas!$K$5:$K$204,0))&amp;"","")</f>
        <v/>
      </c>
      <c r="D37" s="18">
        <f>IFERROR(INDEX(Ideas!$H$5:$H$204,MATCH(33,Ideas!$K$5:$K$204,0))&amp;"","")</f>
        <v/>
      </c>
      <c r="E37" s="18">
        <f>IFERROR(INDEX(Ideas!$I$5:$I$204,MATCH(33,Ideas!$K$5:$K$204,0))&amp;"","")</f>
        <v/>
      </c>
    </row>
    <row r="38">
      <c r="A38" s="13">
        <f>IF(COUNT(Ideas!$K$5:$K$204)&gt;=34,34,"")</f>
        <v/>
      </c>
      <c r="B38" s="18">
        <f>IFERROR(INDEX(Ideas!$B$5:$B$204,MATCH(34,Ideas!$K$5:$K$204,0))&amp;"","")</f>
        <v/>
      </c>
      <c r="C38" s="18">
        <f>IFERROR(INDEX(Ideas!$C$5:$C$204,MATCH(34,Ideas!$K$5:$K$204,0))&amp;"","")</f>
        <v/>
      </c>
      <c r="D38" s="18">
        <f>IFERROR(INDEX(Ideas!$H$5:$H$204,MATCH(34,Ideas!$K$5:$K$204,0))&amp;"","")</f>
        <v/>
      </c>
      <c r="E38" s="18">
        <f>IFERROR(INDEX(Ideas!$I$5:$I$204,MATCH(34,Ideas!$K$5:$K$204,0))&amp;"","")</f>
        <v/>
      </c>
    </row>
    <row r="39">
      <c r="A39" s="13">
        <f>IF(COUNT(Ideas!$K$5:$K$204)&gt;=35,35,"")</f>
        <v/>
      </c>
      <c r="B39" s="18">
        <f>IFERROR(INDEX(Ideas!$B$5:$B$204,MATCH(35,Ideas!$K$5:$K$204,0))&amp;"","")</f>
        <v/>
      </c>
      <c r="C39" s="18">
        <f>IFERROR(INDEX(Ideas!$C$5:$C$204,MATCH(35,Ideas!$K$5:$K$204,0))&amp;"","")</f>
        <v/>
      </c>
      <c r="D39" s="18">
        <f>IFERROR(INDEX(Ideas!$H$5:$H$204,MATCH(35,Ideas!$K$5:$K$204,0))&amp;"","")</f>
        <v/>
      </c>
      <c r="E39" s="18">
        <f>IFERROR(INDEX(Ideas!$I$5:$I$204,MATCH(35,Ideas!$K$5:$K$204,0))&amp;"","")</f>
        <v/>
      </c>
    </row>
    <row r="40">
      <c r="A40" s="13">
        <f>IF(COUNT(Ideas!$K$5:$K$204)&gt;=36,36,"")</f>
        <v/>
      </c>
      <c r="B40" s="18">
        <f>IFERROR(INDEX(Ideas!$B$5:$B$204,MATCH(36,Ideas!$K$5:$K$204,0))&amp;"","")</f>
        <v/>
      </c>
      <c r="C40" s="18">
        <f>IFERROR(INDEX(Ideas!$C$5:$C$204,MATCH(36,Ideas!$K$5:$K$204,0))&amp;"","")</f>
        <v/>
      </c>
      <c r="D40" s="18">
        <f>IFERROR(INDEX(Ideas!$H$5:$H$204,MATCH(36,Ideas!$K$5:$K$204,0))&amp;"","")</f>
        <v/>
      </c>
      <c r="E40" s="18">
        <f>IFERROR(INDEX(Ideas!$I$5:$I$204,MATCH(36,Ideas!$K$5:$K$204,0))&amp;"","")</f>
        <v/>
      </c>
    </row>
    <row r="41">
      <c r="A41" s="13">
        <f>IF(COUNT(Ideas!$K$5:$K$204)&gt;=37,37,"")</f>
        <v/>
      </c>
      <c r="B41" s="18">
        <f>IFERROR(INDEX(Ideas!$B$5:$B$204,MATCH(37,Ideas!$K$5:$K$204,0))&amp;"","")</f>
        <v/>
      </c>
      <c r="C41" s="18">
        <f>IFERROR(INDEX(Ideas!$C$5:$C$204,MATCH(37,Ideas!$K$5:$K$204,0))&amp;"","")</f>
        <v/>
      </c>
      <c r="D41" s="18">
        <f>IFERROR(INDEX(Ideas!$H$5:$H$204,MATCH(37,Ideas!$K$5:$K$204,0))&amp;"","")</f>
        <v/>
      </c>
      <c r="E41" s="18">
        <f>IFERROR(INDEX(Ideas!$I$5:$I$204,MATCH(37,Ideas!$K$5:$K$204,0))&amp;"","")</f>
        <v/>
      </c>
    </row>
    <row r="42">
      <c r="A42" s="13">
        <f>IF(COUNT(Ideas!$K$5:$K$204)&gt;=38,38,"")</f>
        <v/>
      </c>
      <c r="B42" s="18">
        <f>IFERROR(INDEX(Ideas!$B$5:$B$204,MATCH(38,Ideas!$K$5:$K$204,0))&amp;"","")</f>
        <v/>
      </c>
      <c r="C42" s="18">
        <f>IFERROR(INDEX(Ideas!$C$5:$C$204,MATCH(38,Ideas!$K$5:$K$204,0))&amp;"","")</f>
        <v/>
      </c>
      <c r="D42" s="18">
        <f>IFERROR(INDEX(Ideas!$H$5:$H$204,MATCH(38,Ideas!$K$5:$K$204,0))&amp;"","")</f>
        <v/>
      </c>
      <c r="E42" s="18">
        <f>IFERROR(INDEX(Ideas!$I$5:$I$204,MATCH(38,Ideas!$K$5:$K$204,0))&amp;"","")</f>
        <v/>
      </c>
    </row>
    <row r="43">
      <c r="A43" s="13">
        <f>IF(COUNT(Ideas!$K$5:$K$204)&gt;=39,39,"")</f>
        <v/>
      </c>
      <c r="B43" s="18">
        <f>IFERROR(INDEX(Ideas!$B$5:$B$204,MATCH(39,Ideas!$K$5:$K$204,0))&amp;"","")</f>
        <v/>
      </c>
      <c r="C43" s="18">
        <f>IFERROR(INDEX(Ideas!$C$5:$C$204,MATCH(39,Ideas!$K$5:$K$204,0))&amp;"","")</f>
        <v/>
      </c>
      <c r="D43" s="18">
        <f>IFERROR(INDEX(Ideas!$H$5:$H$204,MATCH(39,Ideas!$K$5:$K$204,0))&amp;"","")</f>
        <v/>
      </c>
      <c r="E43" s="18">
        <f>IFERROR(INDEX(Ideas!$I$5:$I$204,MATCH(39,Ideas!$K$5:$K$204,0))&amp;"","")</f>
        <v/>
      </c>
    </row>
    <row r="44">
      <c r="A44" s="13">
        <f>IF(COUNT(Ideas!$K$5:$K$204)&gt;=40,40,"")</f>
        <v/>
      </c>
      <c r="B44" s="18">
        <f>IFERROR(INDEX(Ideas!$B$5:$B$204,MATCH(40,Ideas!$K$5:$K$204,0))&amp;"","")</f>
        <v/>
      </c>
      <c r="C44" s="18">
        <f>IFERROR(INDEX(Ideas!$C$5:$C$204,MATCH(40,Ideas!$K$5:$K$204,0))&amp;"","")</f>
        <v/>
      </c>
      <c r="D44" s="18">
        <f>IFERROR(INDEX(Ideas!$H$5:$H$204,MATCH(40,Ideas!$K$5:$K$204,0))&amp;"","")</f>
        <v/>
      </c>
      <c r="E44" s="18">
        <f>IFERROR(INDEX(Ideas!$I$5:$I$204,MATCH(40,Ideas!$K$5:$K$204,0))&amp;"","")</f>
        <v/>
      </c>
    </row>
    <row r="45">
      <c r="A45" s="13">
        <f>IF(COUNT(Ideas!$K$5:$K$204)&gt;=41,41,"")</f>
        <v/>
      </c>
      <c r="B45" s="18">
        <f>IFERROR(INDEX(Ideas!$B$5:$B$204,MATCH(41,Ideas!$K$5:$K$204,0))&amp;"","")</f>
        <v/>
      </c>
      <c r="C45" s="18">
        <f>IFERROR(INDEX(Ideas!$C$5:$C$204,MATCH(41,Ideas!$K$5:$K$204,0))&amp;"","")</f>
        <v/>
      </c>
      <c r="D45" s="18">
        <f>IFERROR(INDEX(Ideas!$H$5:$H$204,MATCH(41,Ideas!$K$5:$K$204,0))&amp;"","")</f>
        <v/>
      </c>
      <c r="E45" s="18">
        <f>IFERROR(INDEX(Ideas!$I$5:$I$204,MATCH(41,Ideas!$K$5:$K$204,0))&amp;"","")</f>
        <v/>
      </c>
    </row>
    <row r="46">
      <c r="A46" s="13">
        <f>IF(COUNT(Ideas!$K$5:$K$204)&gt;=42,42,"")</f>
        <v/>
      </c>
      <c r="B46" s="18">
        <f>IFERROR(INDEX(Ideas!$B$5:$B$204,MATCH(42,Ideas!$K$5:$K$204,0))&amp;"","")</f>
        <v/>
      </c>
      <c r="C46" s="18">
        <f>IFERROR(INDEX(Ideas!$C$5:$C$204,MATCH(42,Ideas!$K$5:$K$204,0))&amp;"","")</f>
        <v/>
      </c>
      <c r="D46" s="18">
        <f>IFERROR(INDEX(Ideas!$H$5:$H$204,MATCH(42,Ideas!$K$5:$K$204,0))&amp;"","")</f>
        <v/>
      </c>
      <c r="E46" s="18">
        <f>IFERROR(INDEX(Ideas!$I$5:$I$204,MATCH(42,Ideas!$K$5:$K$204,0))&amp;"","")</f>
        <v/>
      </c>
    </row>
    <row r="47">
      <c r="A47" s="13">
        <f>IF(COUNT(Ideas!$K$5:$K$204)&gt;=43,43,"")</f>
        <v/>
      </c>
      <c r="B47" s="18">
        <f>IFERROR(INDEX(Ideas!$B$5:$B$204,MATCH(43,Ideas!$K$5:$K$204,0))&amp;"","")</f>
        <v/>
      </c>
      <c r="C47" s="18">
        <f>IFERROR(INDEX(Ideas!$C$5:$C$204,MATCH(43,Ideas!$K$5:$K$204,0))&amp;"","")</f>
        <v/>
      </c>
      <c r="D47" s="18">
        <f>IFERROR(INDEX(Ideas!$H$5:$H$204,MATCH(43,Ideas!$K$5:$K$204,0))&amp;"","")</f>
        <v/>
      </c>
      <c r="E47" s="18">
        <f>IFERROR(INDEX(Ideas!$I$5:$I$204,MATCH(43,Ideas!$K$5:$K$204,0))&amp;"","")</f>
        <v/>
      </c>
    </row>
    <row r="48">
      <c r="A48" s="13">
        <f>IF(COUNT(Ideas!$K$5:$K$204)&gt;=44,44,"")</f>
        <v/>
      </c>
      <c r="B48" s="18">
        <f>IFERROR(INDEX(Ideas!$B$5:$B$204,MATCH(44,Ideas!$K$5:$K$204,0))&amp;"","")</f>
        <v/>
      </c>
      <c r="C48" s="18">
        <f>IFERROR(INDEX(Ideas!$C$5:$C$204,MATCH(44,Ideas!$K$5:$K$204,0))&amp;"","")</f>
        <v/>
      </c>
      <c r="D48" s="18">
        <f>IFERROR(INDEX(Ideas!$H$5:$H$204,MATCH(44,Ideas!$K$5:$K$204,0))&amp;"","")</f>
        <v/>
      </c>
      <c r="E48" s="18">
        <f>IFERROR(INDEX(Ideas!$I$5:$I$204,MATCH(44,Ideas!$K$5:$K$204,0))&amp;"","")</f>
        <v/>
      </c>
    </row>
    <row r="49">
      <c r="A49" s="13">
        <f>IF(COUNT(Ideas!$K$5:$K$204)&gt;=45,45,"")</f>
        <v/>
      </c>
      <c r="B49" s="18">
        <f>IFERROR(INDEX(Ideas!$B$5:$B$204,MATCH(45,Ideas!$K$5:$K$204,0))&amp;"","")</f>
        <v/>
      </c>
      <c r="C49" s="18">
        <f>IFERROR(INDEX(Ideas!$C$5:$C$204,MATCH(45,Ideas!$K$5:$K$204,0))&amp;"","")</f>
        <v/>
      </c>
      <c r="D49" s="18">
        <f>IFERROR(INDEX(Ideas!$H$5:$H$204,MATCH(45,Ideas!$K$5:$K$204,0))&amp;"","")</f>
        <v/>
      </c>
      <c r="E49" s="18">
        <f>IFERROR(INDEX(Ideas!$I$5:$I$204,MATCH(45,Ideas!$K$5:$K$204,0))&amp;"","")</f>
        <v/>
      </c>
    </row>
    <row r="50">
      <c r="A50" s="13">
        <f>IF(COUNT(Ideas!$K$5:$K$204)&gt;=46,46,"")</f>
        <v/>
      </c>
      <c r="B50" s="18">
        <f>IFERROR(INDEX(Ideas!$B$5:$B$204,MATCH(46,Ideas!$K$5:$K$204,0))&amp;"","")</f>
        <v/>
      </c>
      <c r="C50" s="18">
        <f>IFERROR(INDEX(Ideas!$C$5:$C$204,MATCH(46,Ideas!$K$5:$K$204,0))&amp;"","")</f>
        <v/>
      </c>
      <c r="D50" s="18">
        <f>IFERROR(INDEX(Ideas!$H$5:$H$204,MATCH(46,Ideas!$K$5:$K$204,0))&amp;"","")</f>
        <v/>
      </c>
      <c r="E50" s="18">
        <f>IFERROR(INDEX(Ideas!$I$5:$I$204,MATCH(46,Ideas!$K$5:$K$204,0))&amp;"","")</f>
        <v/>
      </c>
    </row>
    <row r="51">
      <c r="A51" s="13">
        <f>IF(COUNT(Ideas!$K$5:$K$204)&gt;=47,47,"")</f>
        <v/>
      </c>
      <c r="B51" s="18">
        <f>IFERROR(INDEX(Ideas!$B$5:$B$204,MATCH(47,Ideas!$K$5:$K$204,0))&amp;"","")</f>
        <v/>
      </c>
      <c r="C51" s="18">
        <f>IFERROR(INDEX(Ideas!$C$5:$C$204,MATCH(47,Ideas!$K$5:$K$204,0))&amp;"","")</f>
        <v/>
      </c>
      <c r="D51" s="18">
        <f>IFERROR(INDEX(Ideas!$H$5:$H$204,MATCH(47,Ideas!$K$5:$K$204,0))&amp;"","")</f>
        <v/>
      </c>
      <c r="E51" s="18">
        <f>IFERROR(INDEX(Ideas!$I$5:$I$204,MATCH(47,Ideas!$K$5:$K$204,0))&amp;"","")</f>
        <v/>
      </c>
    </row>
    <row r="52">
      <c r="A52" s="13">
        <f>IF(COUNT(Ideas!$K$5:$K$204)&gt;=48,48,"")</f>
        <v/>
      </c>
      <c r="B52" s="18">
        <f>IFERROR(INDEX(Ideas!$B$5:$B$204,MATCH(48,Ideas!$K$5:$K$204,0))&amp;"","")</f>
        <v/>
      </c>
      <c r="C52" s="18">
        <f>IFERROR(INDEX(Ideas!$C$5:$C$204,MATCH(48,Ideas!$K$5:$K$204,0))&amp;"","")</f>
        <v/>
      </c>
      <c r="D52" s="18">
        <f>IFERROR(INDEX(Ideas!$H$5:$H$204,MATCH(48,Ideas!$K$5:$K$204,0))&amp;"","")</f>
        <v/>
      </c>
      <c r="E52" s="18">
        <f>IFERROR(INDEX(Ideas!$I$5:$I$204,MATCH(48,Ideas!$K$5:$K$204,0))&amp;"","")</f>
        <v/>
      </c>
    </row>
    <row r="53">
      <c r="A53" s="13">
        <f>IF(COUNT(Ideas!$K$5:$K$204)&gt;=49,49,"")</f>
        <v/>
      </c>
      <c r="B53" s="18">
        <f>IFERROR(INDEX(Ideas!$B$5:$B$204,MATCH(49,Ideas!$K$5:$K$204,0))&amp;"","")</f>
        <v/>
      </c>
      <c r="C53" s="18">
        <f>IFERROR(INDEX(Ideas!$C$5:$C$204,MATCH(49,Ideas!$K$5:$K$204,0))&amp;"","")</f>
        <v/>
      </c>
      <c r="D53" s="18">
        <f>IFERROR(INDEX(Ideas!$H$5:$H$204,MATCH(49,Ideas!$K$5:$K$204,0))&amp;"","")</f>
        <v/>
      </c>
      <c r="E53" s="18">
        <f>IFERROR(INDEX(Ideas!$I$5:$I$204,MATCH(49,Ideas!$K$5:$K$204,0))&amp;"","")</f>
        <v/>
      </c>
    </row>
    <row r="54">
      <c r="A54" s="13">
        <f>IF(COUNT(Ideas!$K$5:$K$204)&gt;=50,50,"")</f>
        <v/>
      </c>
      <c r="B54" s="18">
        <f>IFERROR(INDEX(Ideas!$B$5:$B$204,MATCH(50,Ideas!$K$5:$K$204,0))&amp;"","")</f>
        <v/>
      </c>
      <c r="C54" s="18">
        <f>IFERROR(INDEX(Ideas!$C$5:$C$204,MATCH(50,Ideas!$K$5:$K$204,0))&amp;"","")</f>
        <v/>
      </c>
      <c r="D54" s="18">
        <f>IFERROR(INDEX(Ideas!$H$5:$H$204,MATCH(50,Ideas!$K$5:$K$204,0))&amp;"","")</f>
        <v/>
      </c>
      <c r="E54" s="18">
        <f>IFERROR(INDEX(Ideas!$I$5:$I$204,MATCH(50,Ideas!$K$5:$K$204,0))&amp;"","")</f>
        <v/>
      </c>
    </row>
    <row r="55">
      <c r="A55" s="13">
        <f>IF(COUNT(Ideas!$K$5:$K$204)&gt;=51,51,"")</f>
        <v/>
      </c>
      <c r="B55" s="18">
        <f>IFERROR(INDEX(Ideas!$B$5:$B$204,MATCH(51,Ideas!$K$5:$K$204,0))&amp;"","")</f>
        <v/>
      </c>
      <c r="C55" s="18">
        <f>IFERROR(INDEX(Ideas!$C$5:$C$204,MATCH(51,Ideas!$K$5:$K$204,0))&amp;"","")</f>
        <v/>
      </c>
      <c r="D55" s="18">
        <f>IFERROR(INDEX(Ideas!$H$5:$H$204,MATCH(51,Ideas!$K$5:$K$204,0))&amp;"","")</f>
        <v/>
      </c>
      <c r="E55" s="18">
        <f>IFERROR(INDEX(Ideas!$I$5:$I$204,MATCH(51,Ideas!$K$5:$K$204,0))&amp;"","")</f>
        <v/>
      </c>
    </row>
    <row r="56">
      <c r="A56" s="13">
        <f>IF(COUNT(Ideas!$K$5:$K$204)&gt;=52,52,"")</f>
        <v/>
      </c>
      <c r="B56" s="18">
        <f>IFERROR(INDEX(Ideas!$B$5:$B$204,MATCH(52,Ideas!$K$5:$K$204,0))&amp;"","")</f>
        <v/>
      </c>
      <c r="C56" s="18">
        <f>IFERROR(INDEX(Ideas!$C$5:$C$204,MATCH(52,Ideas!$K$5:$K$204,0))&amp;"","")</f>
        <v/>
      </c>
      <c r="D56" s="18">
        <f>IFERROR(INDEX(Ideas!$H$5:$H$204,MATCH(52,Ideas!$K$5:$K$204,0))&amp;"","")</f>
        <v/>
      </c>
      <c r="E56" s="18">
        <f>IFERROR(INDEX(Ideas!$I$5:$I$204,MATCH(52,Ideas!$K$5:$K$204,0))&amp;"","")</f>
        <v/>
      </c>
    </row>
    <row r="57">
      <c r="A57" s="13">
        <f>IF(COUNT(Ideas!$K$5:$K$204)&gt;=53,53,"")</f>
        <v/>
      </c>
      <c r="B57" s="18">
        <f>IFERROR(INDEX(Ideas!$B$5:$B$204,MATCH(53,Ideas!$K$5:$K$204,0))&amp;"","")</f>
        <v/>
      </c>
      <c r="C57" s="18">
        <f>IFERROR(INDEX(Ideas!$C$5:$C$204,MATCH(53,Ideas!$K$5:$K$204,0))&amp;"","")</f>
        <v/>
      </c>
      <c r="D57" s="18">
        <f>IFERROR(INDEX(Ideas!$H$5:$H$204,MATCH(53,Ideas!$K$5:$K$204,0))&amp;"","")</f>
        <v/>
      </c>
      <c r="E57" s="18">
        <f>IFERROR(INDEX(Ideas!$I$5:$I$204,MATCH(53,Ideas!$K$5:$K$204,0))&amp;"","")</f>
        <v/>
      </c>
    </row>
    <row r="58">
      <c r="A58" s="13">
        <f>IF(COUNT(Ideas!$K$5:$K$204)&gt;=54,54,"")</f>
        <v/>
      </c>
      <c r="B58" s="18">
        <f>IFERROR(INDEX(Ideas!$B$5:$B$204,MATCH(54,Ideas!$K$5:$K$204,0))&amp;"","")</f>
        <v/>
      </c>
      <c r="C58" s="18">
        <f>IFERROR(INDEX(Ideas!$C$5:$C$204,MATCH(54,Ideas!$K$5:$K$204,0))&amp;"","")</f>
        <v/>
      </c>
      <c r="D58" s="18">
        <f>IFERROR(INDEX(Ideas!$H$5:$H$204,MATCH(54,Ideas!$K$5:$K$204,0))&amp;"","")</f>
        <v/>
      </c>
      <c r="E58" s="18">
        <f>IFERROR(INDEX(Ideas!$I$5:$I$204,MATCH(54,Ideas!$K$5:$K$204,0))&amp;"","")</f>
        <v/>
      </c>
    </row>
    <row r="59">
      <c r="A59" s="13">
        <f>IF(COUNT(Ideas!$K$5:$K$204)&gt;=55,55,"")</f>
        <v/>
      </c>
      <c r="B59" s="18">
        <f>IFERROR(INDEX(Ideas!$B$5:$B$204,MATCH(55,Ideas!$K$5:$K$204,0))&amp;"","")</f>
        <v/>
      </c>
      <c r="C59" s="18">
        <f>IFERROR(INDEX(Ideas!$C$5:$C$204,MATCH(55,Ideas!$K$5:$K$204,0))&amp;"","")</f>
        <v/>
      </c>
      <c r="D59" s="18">
        <f>IFERROR(INDEX(Ideas!$H$5:$H$204,MATCH(55,Ideas!$K$5:$K$204,0))&amp;"","")</f>
        <v/>
      </c>
      <c r="E59" s="18">
        <f>IFERROR(INDEX(Ideas!$I$5:$I$204,MATCH(55,Ideas!$K$5:$K$204,0))&amp;"","")</f>
        <v/>
      </c>
    </row>
    <row r="60">
      <c r="A60" s="13">
        <f>IF(COUNT(Ideas!$K$5:$K$204)&gt;=56,56,"")</f>
        <v/>
      </c>
      <c r="B60" s="18">
        <f>IFERROR(INDEX(Ideas!$B$5:$B$204,MATCH(56,Ideas!$K$5:$K$204,0))&amp;"","")</f>
        <v/>
      </c>
      <c r="C60" s="18">
        <f>IFERROR(INDEX(Ideas!$C$5:$C$204,MATCH(56,Ideas!$K$5:$K$204,0))&amp;"","")</f>
        <v/>
      </c>
      <c r="D60" s="18">
        <f>IFERROR(INDEX(Ideas!$H$5:$H$204,MATCH(56,Ideas!$K$5:$K$204,0))&amp;"","")</f>
        <v/>
      </c>
      <c r="E60" s="18">
        <f>IFERROR(INDEX(Ideas!$I$5:$I$204,MATCH(56,Ideas!$K$5:$K$204,0))&amp;"","")</f>
        <v/>
      </c>
    </row>
    <row r="61">
      <c r="A61" s="13">
        <f>IF(COUNT(Ideas!$K$5:$K$204)&gt;=57,57,"")</f>
        <v/>
      </c>
      <c r="B61" s="18">
        <f>IFERROR(INDEX(Ideas!$B$5:$B$204,MATCH(57,Ideas!$K$5:$K$204,0))&amp;"","")</f>
        <v/>
      </c>
      <c r="C61" s="18">
        <f>IFERROR(INDEX(Ideas!$C$5:$C$204,MATCH(57,Ideas!$K$5:$K$204,0))&amp;"","")</f>
        <v/>
      </c>
      <c r="D61" s="18">
        <f>IFERROR(INDEX(Ideas!$H$5:$H$204,MATCH(57,Ideas!$K$5:$K$204,0))&amp;"","")</f>
        <v/>
      </c>
      <c r="E61" s="18">
        <f>IFERROR(INDEX(Ideas!$I$5:$I$204,MATCH(57,Ideas!$K$5:$K$204,0))&amp;"","")</f>
        <v/>
      </c>
    </row>
    <row r="62">
      <c r="A62" s="13">
        <f>IF(COUNT(Ideas!$K$5:$K$204)&gt;=58,58,"")</f>
        <v/>
      </c>
      <c r="B62" s="18">
        <f>IFERROR(INDEX(Ideas!$B$5:$B$204,MATCH(58,Ideas!$K$5:$K$204,0))&amp;"","")</f>
        <v/>
      </c>
      <c r="C62" s="18">
        <f>IFERROR(INDEX(Ideas!$C$5:$C$204,MATCH(58,Ideas!$K$5:$K$204,0))&amp;"","")</f>
        <v/>
      </c>
      <c r="D62" s="18">
        <f>IFERROR(INDEX(Ideas!$H$5:$H$204,MATCH(58,Ideas!$K$5:$K$204,0))&amp;"","")</f>
        <v/>
      </c>
      <c r="E62" s="18">
        <f>IFERROR(INDEX(Ideas!$I$5:$I$204,MATCH(58,Ideas!$K$5:$K$204,0))&amp;"","")</f>
        <v/>
      </c>
    </row>
    <row r="63">
      <c r="A63" s="13">
        <f>IF(COUNT(Ideas!$K$5:$K$204)&gt;=59,59,"")</f>
        <v/>
      </c>
      <c r="B63" s="18">
        <f>IFERROR(INDEX(Ideas!$B$5:$B$204,MATCH(59,Ideas!$K$5:$K$204,0))&amp;"","")</f>
        <v/>
      </c>
      <c r="C63" s="18">
        <f>IFERROR(INDEX(Ideas!$C$5:$C$204,MATCH(59,Ideas!$K$5:$K$204,0))&amp;"","")</f>
        <v/>
      </c>
      <c r="D63" s="18">
        <f>IFERROR(INDEX(Ideas!$H$5:$H$204,MATCH(59,Ideas!$K$5:$K$204,0))&amp;"","")</f>
        <v/>
      </c>
      <c r="E63" s="18">
        <f>IFERROR(INDEX(Ideas!$I$5:$I$204,MATCH(59,Ideas!$K$5:$K$204,0))&amp;"","")</f>
        <v/>
      </c>
    </row>
    <row r="64">
      <c r="A64" s="13">
        <f>IF(COUNT(Ideas!$K$5:$K$204)&gt;=60,60,"")</f>
        <v/>
      </c>
      <c r="B64" s="18">
        <f>IFERROR(INDEX(Ideas!$B$5:$B$204,MATCH(60,Ideas!$K$5:$K$204,0))&amp;"","")</f>
        <v/>
      </c>
      <c r="C64" s="18">
        <f>IFERROR(INDEX(Ideas!$C$5:$C$204,MATCH(60,Ideas!$K$5:$K$204,0))&amp;"","")</f>
        <v/>
      </c>
      <c r="D64" s="18">
        <f>IFERROR(INDEX(Ideas!$H$5:$H$204,MATCH(60,Ideas!$K$5:$K$204,0))&amp;"","")</f>
        <v/>
      </c>
      <c r="E64" s="18">
        <f>IFERROR(INDEX(Ideas!$I$5:$I$204,MATCH(60,Ideas!$K$5:$K$204,0))&amp;"","")</f>
        <v/>
      </c>
    </row>
    <row r="65">
      <c r="A65" s="13">
        <f>IF(COUNT(Ideas!$K$5:$K$204)&gt;=61,61,"")</f>
        <v/>
      </c>
      <c r="B65" s="18">
        <f>IFERROR(INDEX(Ideas!$B$5:$B$204,MATCH(61,Ideas!$K$5:$K$204,0))&amp;"","")</f>
        <v/>
      </c>
      <c r="C65" s="18">
        <f>IFERROR(INDEX(Ideas!$C$5:$C$204,MATCH(61,Ideas!$K$5:$K$204,0))&amp;"","")</f>
        <v/>
      </c>
      <c r="D65" s="18">
        <f>IFERROR(INDEX(Ideas!$H$5:$H$204,MATCH(61,Ideas!$K$5:$K$204,0))&amp;"","")</f>
        <v/>
      </c>
      <c r="E65" s="18">
        <f>IFERROR(INDEX(Ideas!$I$5:$I$204,MATCH(61,Ideas!$K$5:$K$204,0))&amp;"","")</f>
        <v/>
      </c>
    </row>
    <row r="66">
      <c r="A66" s="13">
        <f>IF(COUNT(Ideas!$K$5:$K$204)&gt;=62,62,"")</f>
        <v/>
      </c>
      <c r="B66" s="18">
        <f>IFERROR(INDEX(Ideas!$B$5:$B$204,MATCH(62,Ideas!$K$5:$K$204,0))&amp;"","")</f>
        <v/>
      </c>
      <c r="C66" s="18">
        <f>IFERROR(INDEX(Ideas!$C$5:$C$204,MATCH(62,Ideas!$K$5:$K$204,0))&amp;"","")</f>
        <v/>
      </c>
      <c r="D66" s="18">
        <f>IFERROR(INDEX(Ideas!$H$5:$H$204,MATCH(62,Ideas!$K$5:$K$204,0))&amp;"","")</f>
        <v/>
      </c>
      <c r="E66" s="18">
        <f>IFERROR(INDEX(Ideas!$I$5:$I$204,MATCH(62,Ideas!$K$5:$K$204,0))&amp;"","")</f>
        <v/>
      </c>
    </row>
    <row r="67">
      <c r="A67" s="13">
        <f>IF(COUNT(Ideas!$K$5:$K$204)&gt;=63,63,"")</f>
        <v/>
      </c>
      <c r="B67" s="18">
        <f>IFERROR(INDEX(Ideas!$B$5:$B$204,MATCH(63,Ideas!$K$5:$K$204,0))&amp;"","")</f>
        <v/>
      </c>
      <c r="C67" s="18">
        <f>IFERROR(INDEX(Ideas!$C$5:$C$204,MATCH(63,Ideas!$K$5:$K$204,0))&amp;"","")</f>
        <v/>
      </c>
      <c r="D67" s="18">
        <f>IFERROR(INDEX(Ideas!$H$5:$H$204,MATCH(63,Ideas!$K$5:$K$204,0))&amp;"","")</f>
        <v/>
      </c>
      <c r="E67" s="18">
        <f>IFERROR(INDEX(Ideas!$I$5:$I$204,MATCH(63,Ideas!$K$5:$K$204,0))&amp;"","")</f>
        <v/>
      </c>
    </row>
    <row r="68">
      <c r="A68" s="13">
        <f>IF(COUNT(Ideas!$K$5:$K$204)&gt;=64,64,"")</f>
        <v/>
      </c>
      <c r="B68" s="18">
        <f>IFERROR(INDEX(Ideas!$B$5:$B$204,MATCH(64,Ideas!$K$5:$K$204,0))&amp;"","")</f>
        <v/>
      </c>
      <c r="C68" s="18">
        <f>IFERROR(INDEX(Ideas!$C$5:$C$204,MATCH(64,Ideas!$K$5:$K$204,0))&amp;"","")</f>
        <v/>
      </c>
      <c r="D68" s="18">
        <f>IFERROR(INDEX(Ideas!$H$5:$H$204,MATCH(64,Ideas!$K$5:$K$204,0))&amp;"","")</f>
        <v/>
      </c>
      <c r="E68" s="18">
        <f>IFERROR(INDEX(Ideas!$I$5:$I$204,MATCH(64,Ideas!$K$5:$K$204,0))&amp;"","")</f>
        <v/>
      </c>
    </row>
    <row r="69">
      <c r="A69" s="13">
        <f>IF(COUNT(Ideas!$K$5:$K$204)&gt;=65,65,"")</f>
        <v/>
      </c>
      <c r="B69" s="18">
        <f>IFERROR(INDEX(Ideas!$B$5:$B$204,MATCH(65,Ideas!$K$5:$K$204,0))&amp;"","")</f>
        <v/>
      </c>
      <c r="C69" s="18">
        <f>IFERROR(INDEX(Ideas!$C$5:$C$204,MATCH(65,Ideas!$K$5:$K$204,0))&amp;"","")</f>
        <v/>
      </c>
      <c r="D69" s="18">
        <f>IFERROR(INDEX(Ideas!$H$5:$H$204,MATCH(65,Ideas!$K$5:$K$204,0))&amp;"","")</f>
        <v/>
      </c>
      <c r="E69" s="18">
        <f>IFERROR(INDEX(Ideas!$I$5:$I$204,MATCH(65,Ideas!$K$5:$K$204,0))&amp;"","")</f>
        <v/>
      </c>
    </row>
    <row r="70">
      <c r="A70" s="13">
        <f>IF(COUNT(Ideas!$K$5:$K$204)&gt;=66,66,"")</f>
        <v/>
      </c>
      <c r="B70" s="18">
        <f>IFERROR(INDEX(Ideas!$B$5:$B$204,MATCH(66,Ideas!$K$5:$K$204,0))&amp;"","")</f>
        <v/>
      </c>
      <c r="C70" s="18">
        <f>IFERROR(INDEX(Ideas!$C$5:$C$204,MATCH(66,Ideas!$K$5:$K$204,0))&amp;"","")</f>
        <v/>
      </c>
      <c r="D70" s="18">
        <f>IFERROR(INDEX(Ideas!$H$5:$H$204,MATCH(66,Ideas!$K$5:$K$204,0))&amp;"","")</f>
        <v/>
      </c>
      <c r="E70" s="18">
        <f>IFERROR(INDEX(Ideas!$I$5:$I$204,MATCH(66,Ideas!$K$5:$K$204,0))&amp;"","")</f>
        <v/>
      </c>
    </row>
    <row r="71">
      <c r="A71" s="13">
        <f>IF(COUNT(Ideas!$K$5:$K$204)&gt;=67,67,"")</f>
        <v/>
      </c>
      <c r="B71" s="18">
        <f>IFERROR(INDEX(Ideas!$B$5:$B$204,MATCH(67,Ideas!$K$5:$K$204,0))&amp;"","")</f>
        <v/>
      </c>
      <c r="C71" s="18">
        <f>IFERROR(INDEX(Ideas!$C$5:$C$204,MATCH(67,Ideas!$K$5:$K$204,0))&amp;"","")</f>
        <v/>
      </c>
      <c r="D71" s="18">
        <f>IFERROR(INDEX(Ideas!$H$5:$H$204,MATCH(67,Ideas!$K$5:$K$204,0))&amp;"","")</f>
        <v/>
      </c>
      <c r="E71" s="18">
        <f>IFERROR(INDEX(Ideas!$I$5:$I$204,MATCH(67,Ideas!$K$5:$K$204,0))&amp;"","")</f>
        <v/>
      </c>
    </row>
    <row r="72">
      <c r="A72" s="13">
        <f>IF(COUNT(Ideas!$K$5:$K$204)&gt;=68,68,"")</f>
        <v/>
      </c>
      <c r="B72" s="18">
        <f>IFERROR(INDEX(Ideas!$B$5:$B$204,MATCH(68,Ideas!$K$5:$K$204,0))&amp;"","")</f>
        <v/>
      </c>
      <c r="C72" s="18">
        <f>IFERROR(INDEX(Ideas!$C$5:$C$204,MATCH(68,Ideas!$K$5:$K$204,0))&amp;"","")</f>
        <v/>
      </c>
      <c r="D72" s="18">
        <f>IFERROR(INDEX(Ideas!$H$5:$H$204,MATCH(68,Ideas!$K$5:$K$204,0))&amp;"","")</f>
        <v/>
      </c>
      <c r="E72" s="18">
        <f>IFERROR(INDEX(Ideas!$I$5:$I$204,MATCH(68,Ideas!$K$5:$K$204,0))&amp;"","")</f>
        <v/>
      </c>
    </row>
    <row r="73">
      <c r="A73" s="13">
        <f>IF(COUNT(Ideas!$K$5:$K$204)&gt;=69,69,"")</f>
        <v/>
      </c>
      <c r="B73" s="18">
        <f>IFERROR(INDEX(Ideas!$B$5:$B$204,MATCH(69,Ideas!$K$5:$K$204,0))&amp;"","")</f>
        <v/>
      </c>
      <c r="C73" s="18">
        <f>IFERROR(INDEX(Ideas!$C$5:$C$204,MATCH(69,Ideas!$K$5:$K$204,0))&amp;"","")</f>
        <v/>
      </c>
      <c r="D73" s="18">
        <f>IFERROR(INDEX(Ideas!$H$5:$H$204,MATCH(69,Ideas!$K$5:$K$204,0))&amp;"","")</f>
        <v/>
      </c>
      <c r="E73" s="18">
        <f>IFERROR(INDEX(Ideas!$I$5:$I$204,MATCH(69,Ideas!$K$5:$K$204,0))&amp;"","")</f>
        <v/>
      </c>
    </row>
    <row r="74">
      <c r="A74" s="13">
        <f>IF(COUNT(Ideas!$K$5:$K$204)&gt;=70,70,"")</f>
        <v/>
      </c>
      <c r="B74" s="18">
        <f>IFERROR(INDEX(Ideas!$B$5:$B$204,MATCH(70,Ideas!$K$5:$K$204,0))&amp;"","")</f>
        <v/>
      </c>
      <c r="C74" s="18">
        <f>IFERROR(INDEX(Ideas!$C$5:$C$204,MATCH(70,Ideas!$K$5:$K$204,0))&amp;"","")</f>
        <v/>
      </c>
      <c r="D74" s="18">
        <f>IFERROR(INDEX(Ideas!$H$5:$H$204,MATCH(70,Ideas!$K$5:$K$204,0))&amp;"","")</f>
        <v/>
      </c>
      <c r="E74" s="18">
        <f>IFERROR(INDEX(Ideas!$I$5:$I$204,MATCH(70,Ideas!$K$5:$K$204,0))&amp;"","")</f>
        <v/>
      </c>
    </row>
    <row r="75">
      <c r="A75" s="13">
        <f>IF(COUNT(Ideas!$K$5:$K$204)&gt;=71,71,"")</f>
        <v/>
      </c>
      <c r="B75" s="18">
        <f>IFERROR(INDEX(Ideas!$B$5:$B$204,MATCH(71,Ideas!$K$5:$K$204,0))&amp;"","")</f>
        <v/>
      </c>
      <c r="C75" s="18">
        <f>IFERROR(INDEX(Ideas!$C$5:$C$204,MATCH(71,Ideas!$K$5:$K$204,0))&amp;"","")</f>
        <v/>
      </c>
      <c r="D75" s="18">
        <f>IFERROR(INDEX(Ideas!$H$5:$H$204,MATCH(71,Ideas!$K$5:$K$204,0))&amp;"","")</f>
        <v/>
      </c>
      <c r="E75" s="18">
        <f>IFERROR(INDEX(Ideas!$I$5:$I$204,MATCH(71,Ideas!$K$5:$K$204,0))&amp;"","")</f>
        <v/>
      </c>
    </row>
    <row r="76">
      <c r="A76" s="13">
        <f>IF(COUNT(Ideas!$K$5:$K$204)&gt;=72,72,"")</f>
        <v/>
      </c>
      <c r="B76" s="18">
        <f>IFERROR(INDEX(Ideas!$B$5:$B$204,MATCH(72,Ideas!$K$5:$K$204,0))&amp;"","")</f>
        <v/>
      </c>
      <c r="C76" s="18">
        <f>IFERROR(INDEX(Ideas!$C$5:$C$204,MATCH(72,Ideas!$K$5:$K$204,0))&amp;"","")</f>
        <v/>
      </c>
      <c r="D76" s="18">
        <f>IFERROR(INDEX(Ideas!$H$5:$H$204,MATCH(72,Ideas!$K$5:$K$204,0))&amp;"","")</f>
        <v/>
      </c>
      <c r="E76" s="18">
        <f>IFERROR(INDEX(Ideas!$I$5:$I$204,MATCH(72,Ideas!$K$5:$K$204,0))&amp;"","")</f>
        <v/>
      </c>
    </row>
    <row r="77">
      <c r="A77" s="13">
        <f>IF(COUNT(Ideas!$K$5:$K$204)&gt;=73,73,"")</f>
        <v/>
      </c>
      <c r="B77" s="18">
        <f>IFERROR(INDEX(Ideas!$B$5:$B$204,MATCH(73,Ideas!$K$5:$K$204,0))&amp;"","")</f>
        <v/>
      </c>
      <c r="C77" s="18">
        <f>IFERROR(INDEX(Ideas!$C$5:$C$204,MATCH(73,Ideas!$K$5:$K$204,0))&amp;"","")</f>
        <v/>
      </c>
      <c r="D77" s="18">
        <f>IFERROR(INDEX(Ideas!$H$5:$H$204,MATCH(73,Ideas!$K$5:$K$204,0))&amp;"","")</f>
        <v/>
      </c>
      <c r="E77" s="18">
        <f>IFERROR(INDEX(Ideas!$I$5:$I$204,MATCH(73,Ideas!$K$5:$K$204,0))&amp;"","")</f>
        <v/>
      </c>
    </row>
    <row r="78">
      <c r="A78" s="13">
        <f>IF(COUNT(Ideas!$K$5:$K$204)&gt;=74,74,"")</f>
        <v/>
      </c>
      <c r="B78" s="18">
        <f>IFERROR(INDEX(Ideas!$B$5:$B$204,MATCH(74,Ideas!$K$5:$K$204,0))&amp;"","")</f>
        <v/>
      </c>
      <c r="C78" s="18">
        <f>IFERROR(INDEX(Ideas!$C$5:$C$204,MATCH(74,Ideas!$K$5:$K$204,0))&amp;"","")</f>
        <v/>
      </c>
      <c r="D78" s="18">
        <f>IFERROR(INDEX(Ideas!$H$5:$H$204,MATCH(74,Ideas!$K$5:$K$204,0))&amp;"","")</f>
        <v/>
      </c>
      <c r="E78" s="18">
        <f>IFERROR(INDEX(Ideas!$I$5:$I$204,MATCH(74,Ideas!$K$5:$K$204,0))&amp;"","")</f>
        <v/>
      </c>
    </row>
    <row r="79">
      <c r="A79" s="13">
        <f>IF(COUNT(Ideas!$K$5:$K$204)&gt;=75,75,"")</f>
        <v/>
      </c>
      <c r="B79" s="18">
        <f>IFERROR(INDEX(Ideas!$B$5:$B$204,MATCH(75,Ideas!$K$5:$K$204,0))&amp;"","")</f>
        <v/>
      </c>
      <c r="C79" s="18">
        <f>IFERROR(INDEX(Ideas!$C$5:$C$204,MATCH(75,Ideas!$K$5:$K$204,0))&amp;"","")</f>
        <v/>
      </c>
      <c r="D79" s="18">
        <f>IFERROR(INDEX(Ideas!$H$5:$H$204,MATCH(75,Ideas!$K$5:$K$204,0))&amp;"","")</f>
        <v/>
      </c>
      <c r="E79" s="18">
        <f>IFERROR(INDEX(Ideas!$I$5:$I$204,MATCH(75,Ideas!$K$5:$K$204,0))&amp;"","")</f>
        <v/>
      </c>
    </row>
    <row r="80">
      <c r="A80" s="13">
        <f>IF(COUNT(Ideas!$K$5:$K$204)&gt;=76,76,"")</f>
        <v/>
      </c>
      <c r="B80" s="18">
        <f>IFERROR(INDEX(Ideas!$B$5:$B$204,MATCH(76,Ideas!$K$5:$K$204,0))&amp;"","")</f>
        <v/>
      </c>
      <c r="C80" s="18">
        <f>IFERROR(INDEX(Ideas!$C$5:$C$204,MATCH(76,Ideas!$K$5:$K$204,0))&amp;"","")</f>
        <v/>
      </c>
      <c r="D80" s="18">
        <f>IFERROR(INDEX(Ideas!$H$5:$H$204,MATCH(76,Ideas!$K$5:$K$204,0))&amp;"","")</f>
        <v/>
      </c>
      <c r="E80" s="18">
        <f>IFERROR(INDEX(Ideas!$I$5:$I$204,MATCH(76,Ideas!$K$5:$K$204,0))&amp;"","")</f>
        <v/>
      </c>
    </row>
    <row r="81">
      <c r="A81" s="13">
        <f>IF(COUNT(Ideas!$K$5:$K$204)&gt;=77,77,"")</f>
        <v/>
      </c>
      <c r="B81" s="18">
        <f>IFERROR(INDEX(Ideas!$B$5:$B$204,MATCH(77,Ideas!$K$5:$K$204,0))&amp;"","")</f>
        <v/>
      </c>
      <c r="C81" s="18">
        <f>IFERROR(INDEX(Ideas!$C$5:$C$204,MATCH(77,Ideas!$K$5:$K$204,0))&amp;"","")</f>
        <v/>
      </c>
      <c r="D81" s="18">
        <f>IFERROR(INDEX(Ideas!$H$5:$H$204,MATCH(77,Ideas!$K$5:$K$204,0))&amp;"","")</f>
        <v/>
      </c>
      <c r="E81" s="18">
        <f>IFERROR(INDEX(Ideas!$I$5:$I$204,MATCH(77,Ideas!$K$5:$K$204,0))&amp;"","")</f>
        <v/>
      </c>
    </row>
    <row r="82">
      <c r="A82" s="13">
        <f>IF(COUNT(Ideas!$K$5:$K$204)&gt;=78,78,"")</f>
        <v/>
      </c>
      <c r="B82" s="18">
        <f>IFERROR(INDEX(Ideas!$B$5:$B$204,MATCH(78,Ideas!$K$5:$K$204,0))&amp;"","")</f>
        <v/>
      </c>
      <c r="C82" s="18">
        <f>IFERROR(INDEX(Ideas!$C$5:$C$204,MATCH(78,Ideas!$K$5:$K$204,0))&amp;"","")</f>
        <v/>
      </c>
      <c r="D82" s="18">
        <f>IFERROR(INDEX(Ideas!$H$5:$H$204,MATCH(78,Ideas!$K$5:$K$204,0))&amp;"","")</f>
        <v/>
      </c>
      <c r="E82" s="18">
        <f>IFERROR(INDEX(Ideas!$I$5:$I$204,MATCH(78,Ideas!$K$5:$K$204,0))&amp;"","")</f>
        <v/>
      </c>
    </row>
    <row r="83">
      <c r="A83" s="13">
        <f>IF(COUNT(Ideas!$K$5:$K$204)&gt;=79,79,"")</f>
        <v/>
      </c>
      <c r="B83" s="18">
        <f>IFERROR(INDEX(Ideas!$B$5:$B$204,MATCH(79,Ideas!$K$5:$K$204,0))&amp;"","")</f>
        <v/>
      </c>
      <c r="C83" s="18">
        <f>IFERROR(INDEX(Ideas!$C$5:$C$204,MATCH(79,Ideas!$K$5:$K$204,0))&amp;"","")</f>
        <v/>
      </c>
      <c r="D83" s="18">
        <f>IFERROR(INDEX(Ideas!$H$5:$H$204,MATCH(79,Ideas!$K$5:$K$204,0))&amp;"","")</f>
        <v/>
      </c>
      <c r="E83" s="18">
        <f>IFERROR(INDEX(Ideas!$I$5:$I$204,MATCH(79,Ideas!$K$5:$K$204,0))&amp;"","")</f>
        <v/>
      </c>
    </row>
    <row r="84">
      <c r="A84" s="13">
        <f>IF(COUNT(Ideas!$K$5:$K$204)&gt;=80,80,"")</f>
        <v/>
      </c>
      <c r="B84" s="18">
        <f>IFERROR(INDEX(Ideas!$B$5:$B$204,MATCH(80,Ideas!$K$5:$K$204,0))&amp;"","")</f>
        <v/>
      </c>
      <c r="C84" s="18">
        <f>IFERROR(INDEX(Ideas!$C$5:$C$204,MATCH(80,Ideas!$K$5:$K$204,0))&amp;"","")</f>
        <v/>
      </c>
      <c r="D84" s="18">
        <f>IFERROR(INDEX(Ideas!$H$5:$H$204,MATCH(80,Ideas!$K$5:$K$204,0))&amp;"","")</f>
        <v/>
      </c>
      <c r="E84" s="18">
        <f>IFERROR(INDEX(Ideas!$I$5:$I$204,MATCH(80,Ideas!$K$5:$K$204,0))&amp;"","")</f>
        <v/>
      </c>
    </row>
    <row r="85">
      <c r="A85" s="13">
        <f>IF(COUNT(Ideas!$K$5:$K$204)&gt;=81,81,"")</f>
        <v/>
      </c>
      <c r="B85" s="18">
        <f>IFERROR(INDEX(Ideas!$B$5:$B$204,MATCH(81,Ideas!$K$5:$K$204,0))&amp;"","")</f>
        <v/>
      </c>
      <c r="C85" s="18">
        <f>IFERROR(INDEX(Ideas!$C$5:$C$204,MATCH(81,Ideas!$K$5:$K$204,0))&amp;"","")</f>
        <v/>
      </c>
      <c r="D85" s="18">
        <f>IFERROR(INDEX(Ideas!$H$5:$H$204,MATCH(81,Ideas!$K$5:$K$204,0))&amp;"","")</f>
        <v/>
      </c>
      <c r="E85" s="18">
        <f>IFERROR(INDEX(Ideas!$I$5:$I$204,MATCH(81,Ideas!$K$5:$K$204,0))&amp;"","")</f>
        <v/>
      </c>
    </row>
    <row r="86">
      <c r="A86" s="13">
        <f>IF(COUNT(Ideas!$K$5:$K$204)&gt;=82,82,"")</f>
        <v/>
      </c>
      <c r="B86" s="18">
        <f>IFERROR(INDEX(Ideas!$B$5:$B$204,MATCH(82,Ideas!$K$5:$K$204,0))&amp;"","")</f>
        <v/>
      </c>
      <c r="C86" s="18">
        <f>IFERROR(INDEX(Ideas!$C$5:$C$204,MATCH(82,Ideas!$K$5:$K$204,0))&amp;"","")</f>
        <v/>
      </c>
      <c r="D86" s="18">
        <f>IFERROR(INDEX(Ideas!$H$5:$H$204,MATCH(82,Ideas!$K$5:$K$204,0))&amp;"","")</f>
        <v/>
      </c>
      <c r="E86" s="18">
        <f>IFERROR(INDEX(Ideas!$I$5:$I$204,MATCH(82,Ideas!$K$5:$K$204,0))&amp;"","")</f>
        <v/>
      </c>
    </row>
    <row r="87">
      <c r="A87" s="13">
        <f>IF(COUNT(Ideas!$K$5:$K$204)&gt;=83,83,"")</f>
        <v/>
      </c>
      <c r="B87" s="18">
        <f>IFERROR(INDEX(Ideas!$B$5:$B$204,MATCH(83,Ideas!$K$5:$K$204,0))&amp;"","")</f>
        <v/>
      </c>
      <c r="C87" s="18">
        <f>IFERROR(INDEX(Ideas!$C$5:$C$204,MATCH(83,Ideas!$K$5:$K$204,0))&amp;"","")</f>
        <v/>
      </c>
      <c r="D87" s="18">
        <f>IFERROR(INDEX(Ideas!$H$5:$H$204,MATCH(83,Ideas!$K$5:$K$204,0))&amp;"","")</f>
        <v/>
      </c>
      <c r="E87" s="18">
        <f>IFERROR(INDEX(Ideas!$I$5:$I$204,MATCH(83,Ideas!$K$5:$K$204,0))&amp;"","")</f>
        <v/>
      </c>
    </row>
    <row r="88">
      <c r="A88" s="13">
        <f>IF(COUNT(Ideas!$K$5:$K$204)&gt;=84,84,"")</f>
        <v/>
      </c>
      <c r="B88" s="18">
        <f>IFERROR(INDEX(Ideas!$B$5:$B$204,MATCH(84,Ideas!$K$5:$K$204,0))&amp;"","")</f>
        <v/>
      </c>
      <c r="C88" s="18">
        <f>IFERROR(INDEX(Ideas!$C$5:$C$204,MATCH(84,Ideas!$K$5:$K$204,0))&amp;"","")</f>
        <v/>
      </c>
      <c r="D88" s="18">
        <f>IFERROR(INDEX(Ideas!$H$5:$H$204,MATCH(84,Ideas!$K$5:$K$204,0))&amp;"","")</f>
        <v/>
      </c>
      <c r="E88" s="18">
        <f>IFERROR(INDEX(Ideas!$I$5:$I$204,MATCH(84,Ideas!$K$5:$K$204,0))&amp;"","")</f>
        <v/>
      </c>
    </row>
    <row r="89">
      <c r="A89" s="13">
        <f>IF(COUNT(Ideas!$K$5:$K$204)&gt;=85,85,"")</f>
        <v/>
      </c>
      <c r="B89" s="18">
        <f>IFERROR(INDEX(Ideas!$B$5:$B$204,MATCH(85,Ideas!$K$5:$K$204,0))&amp;"","")</f>
        <v/>
      </c>
      <c r="C89" s="18">
        <f>IFERROR(INDEX(Ideas!$C$5:$C$204,MATCH(85,Ideas!$K$5:$K$204,0))&amp;"","")</f>
        <v/>
      </c>
      <c r="D89" s="18">
        <f>IFERROR(INDEX(Ideas!$H$5:$H$204,MATCH(85,Ideas!$K$5:$K$204,0))&amp;"","")</f>
        <v/>
      </c>
      <c r="E89" s="18">
        <f>IFERROR(INDEX(Ideas!$I$5:$I$204,MATCH(85,Ideas!$K$5:$K$204,0))&amp;"","")</f>
        <v/>
      </c>
    </row>
    <row r="90">
      <c r="A90" s="13">
        <f>IF(COUNT(Ideas!$K$5:$K$204)&gt;=86,86,"")</f>
        <v/>
      </c>
      <c r="B90" s="18">
        <f>IFERROR(INDEX(Ideas!$B$5:$B$204,MATCH(86,Ideas!$K$5:$K$204,0))&amp;"","")</f>
        <v/>
      </c>
      <c r="C90" s="18">
        <f>IFERROR(INDEX(Ideas!$C$5:$C$204,MATCH(86,Ideas!$K$5:$K$204,0))&amp;"","")</f>
        <v/>
      </c>
      <c r="D90" s="18">
        <f>IFERROR(INDEX(Ideas!$H$5:$H$204,MATCH(86,Ideas!$K$5:$K$204,0))&amp;"","")</f>
        <v/>
      </c>
      <c r="E90" s="18">
        <f>IFERROR(INDEX(Ideas!$I$5:$I$204,MATCH(86,Ideas!$K$5:$K$204,0))&amp;"","")</f>
        <v/>
      </c>
    </row>
    <row r="91">
      <c r="A91" s="13">
        <f>IF(COUNT(Ideas!$K$5:$K$204)&gt;=87,87,"")</f>
        <v/>
      </c>
      <c r="B91" s="18">
        <f>IFERROR(INDEX(Ideas!$B$5:$B$204,MATCH(87,Ideas!$K$5:$K$204,0))&amp;"","")</f>
        <v/>
      </c>
      <c r="C91" s="18">
        <f>IFERROR(INDEX(Ideas!$C$5:$C$204,MATCH(87,Ideas!$K$5:$K$204,0))&amp;"","")</f>
        <v/>
      </c>
      <c r="D91" s="18">
        <f>IFERROR(INDEX(Ideas!$H$5:$H$204,MATCH(87,Ideas!$K$5:$K$204,0))&amp;"","")</f>
        <v/>
      </c>
      <c r="E91" s="18">
        <f>IFERROR(INDEX(Ideas!$I$5:$I$204,MATCH(87,Ideas!$K$5:$K$204,0))&amp;"","")</f>
        <v/>
      </c>
    </row>
    <row r="92">
      <c r="A92" s="13">
        <f>IF(COUNT(Ideas!$K$5:$K$204)&gt;=88,88,"")</f>
        <v/>
      </c>
      <c r="B92" s="18">
        <f>IFERROR(INDEX(Ideas!$B$5:$B$204,MATCH(88,Ideas!$K$5:$K$204,0))&amp;"","")</f>
        <v/>
      </c>
      <c r="C92" s="18">
        <f>IFERROR(INDEX(Ideas!$C$5:$C$204,MATCH(88,Ideas!$K$5:$K$204,0))&amp;"","")</f>
        <v/>
      </c>
      <c r="D92" s="18">
        <f>IFERROR(INDEX(Ideas!$H$5:$H$204,MATCH(88,Ideas!$K$5:$K$204,0))&amp;"","")</f>
        <v/>
      </c>
      <c r="E92" s="18">
        <f>IFERROR(INDEX(Ideas!$I$5:$I$204,MATCH(88,Ideas!$K$5:$K$204,0))&amp;"","")</f>
        <v/>
      </c>
    </row>
    <row r="93">
      <c r="A93" s="13">
        <f>IF(COUNT(Ideas!$K$5:$K$204)&gt;=89,89,"")</f>
        <v/>
      </c>
      <c r="B93" s="18">
        <f>IFERROR(INDEX(Ideas!$B$5:$B$204,MATCH(89,Ideas!$K$5:$K$204,0))&amp;"","")</f>
        <v/>
      </c>
      <c r="C93" s="18">
        <f>IFERROR(INDEX(Ideas!$C$5:$C$204,MATCH(89,Ideas!$K$5:$K$204,0))&amp;"","")</f>
        <v/>
      </c>
      <c r="D93" s="18">
        <f>IFERROR(INDEX(Ideas!$H$5:$H$204,MATCH(89,Ideas!$K$5:$K$204,0))&amp;"","")</f>
        <v/>
      </c>
      <c r="E93" s="18">
        <f>IFERROR(INDEX(Ideas!$I$5:$I$204,MATCH(89,Ideas!$K$5:$K$204,0))&amp;"","")</f>
        <v/>
      </c>
    </row>
    <row r="94">
      <c r="A94" s="13">
        <f>IF(COUNT(Ideas!$K$5:$K$204)&gt;=90,90,"")</f>
        <v/>
      </c>
      <c r="B94" s="18">
        <f>IFERROR(INDEX(Ideas!$B$5:$B$204,MATCH(90,Ideas!$K$5:$K$204,0))&amp;"","")</f>
        <v/>
      </c>
      <c r="C94" s="18">
        <f>IFERROR(INDEX(Ideas!$C$5:$C$204,MATCH(90,Ideas!$K$5:$K$204,0))&amp;"","")</f>
        <v/>
      </c>
      <c r="D94" s="18">
        <f>IFERROR(INDEX(Ideas!$H$5:$H$204,MATCH(90,Ideas!$K$5:$K$204,0))&amp;"","")</f>
        <v/>
      </c>
      <c r="E94" s="18">
        <f>IFERROR(INDEX(Ideas!$I$5:$I$204,MATCH(90,Ideas!$K$5:$K$204,0))&amp;"","")</f>
        <v/>
      </c>
    </row>
    <row r="95">
      <c r="A95" s="13">
        <f>IF(COUNT(Ideas!$K$5:$K$204)&gt;=91,91,"")</f>
        <v/>
      </c>
      <c r="B95" s="18">
        <f>IFERROR(INDEX(Ideas!$B$5:$B$204,MATCH(91,Ideas!$K$5:$K$204,0))&amp;"","")</f>
        <v/>
      </c>
      <c r="C95" s="18">
        <f>IFERROR(INDEX(Ideas!$C$5:$C$204,MATCH(91,Ideas!$K$5:$K$204,0))&amp;"","")</f>
        <v/>
      </c>
      <c r="D95" s="18">
        <f>IFERROR(INDEX(Ideas!$H$5:$H$204,MATCH(91,Ideas!$K$5:$K$204,0))&amp;"","")</f>
        <v/>
      </c>
      <c r="E95" s="18">
        <f>IFERROR(INDEX(Ideas!$I$5:$I$204,MATCH(91,Ideas!$K$5:$K$204,0))&amp;"","")</f>
        <v/>
      </c>
    </row>
    <row r="96">
      <c r="A96" s="13">
        <f>IF(COUNT(Ideas!$K$5:$K$204)&gt;=92,92,"")</f>
        <v/>
      </c>
      <c r="B96" s="18">
        <f>IFERROR(INDEX(Ideas!$B$5:$B$204,MATCH(92,Ideas!$K$5:$K$204,0))&amp;"","")</f>
        <v/>
      </c>
      <c r="C96" s="18">
        <f>IFERROR(INDEX(Ideas!$C$5:$C$204,MATCH(92,Ideas!$K$5:$K$204,0))&amp;"","")</f>
        <v/>
      </c>
      <c r="D96" s="18">
        <f>IFERROR(INDEX(Ideas!$H$5:$H$204,MATCH(92,Ideas!$K$5:$K$204,0))&amp;"","")</f>
        <v/>
      </c>
      <c r="E96" s="18">
        <f>IFERROR(INDEX(Ideas!$I$5:$I$204,MATCH(92,Ideas!$K$5:$K$204,0))&amp;"","")</f>
        <v/>
      </c>
    </row>
    <row r="97">
      <c r="A97" s="13">
        <f>IF(COUNT(Ideas!$K$5:$K$204)&gt;=93,93,"")</f>
        <v/>
      </c>
      <c r="B97" s="18">
        <f>IFERROR(INDEX(Ideas!$B$5:$B$204,MATCH(93,Ideas!$K$5:$K$204,0))&amp;"","")</f>
        <v/>
      </c>
      <c r="C97" s="18">
        <f>IFERROR(INDEX(Ideas!$C$5:$C$204,MATCH(93,Ideas!$K$5:$K$204,0))&amp;"","")</f>
        <v/>
      </c>
      <c r="D97" s="18">
        <f>IFERROR(INDEX(Ideas!$H$5:$H$204,MATCH(93,Ideas!$K$5:$K$204,0))&amp;"","")</f>
        <v/>
      </c>
      <c r="E97" s="18">
        <f>IFERROR(INDEX(Ideas!$I$5:$I$204,MATCH(93,Ideas!$K$5:$K$204,0))&amp;"","")</f>
        <v/>
      </c>
    </row>
    <row r="98">
      <c r="A98" s="13">
        <f>IF(COUNT(Ideas!$K$5:$K$204)&gt;=94,94,"")</f>
        <v/>
      </c>
      <c r="B98" s="18">
        <f>IFERROR(INDEX(Ideas!$B$5:$B$204,MATCH(94,Ideas!$K$5:$K$204,0))&amp;"","")</f>
        <v/>
      </c>
      <c r="C98" s="18">
        <f>IFERROR(INDEX(Ideas!$C$5:$C$204,MATCH(94,Ideas!$K$5:$K$204,0))&amp;"","")</f>
        <v/>
      </c>
      <c r="D98" s="18">
        <f>IFERROR(INDEX(Ideas!$H$5:$H$204,MATCH(94,Ideas!$K$5:$K$204,0))&amp;"","")</f>
        <v/>
      </c>
      <c r="E98" s="18">
        <f>IFERROR(INDEX(Ideas!$I$5:$I$204,MATCH(94,Ideas!$K$5:$K$204,0))&amp;"","")</f>
        <v/>
      </c>
    </row>
    <row r="99">
      <c r="A99" s="13">
        <f>IF(COUNT(Ideas!$K$5:$K$204)&gt;=95,95,"")</f>
        <v/>
      </c>
      <c r="B99" s="18">
        <f>IFERROR(INDEX(Ideas!$B$5:$B$204,MATCH(95,Ideas!$K$5:$K$204,0))&amp;"","")</f>
        <v/>
      </c>
      <c r="C99" s="18">
        <f>IFERROR(INDEX(Ideas!$C$5:$C$204,MATCH(95,Ideas!$K$5:$K$204,0))&amp;"","")</f>
        <v/>
      </c>
      <c r="D99" s="18">
        <f>IFERROR(INDEX(Ideas!$H$5:$H$204,MATCH(95,Ideas!$K$5:$K$204,0))&amp;"","")</f>
        <v/>
      </c>
      <c r="E99" s="18">
        <f>IFERROR(INDEX(Ideas!$I$5:$I$204,MATCH(95,Ideas!$K$5:$K$204,0))&amp;"","")</f>
        <v/>
      </c>
    </row>
    <row r="100">
      <c r="A100" s="13">
        <f>IF(COUNT(Ideas!$K$5:$K$204)&gt;=96,96,"")</f>
        <v/>
      </c>
      <c r="B100" s="18">
        <f>IFERROR(INDEX(Ideas!$B$5:$B$204,MATCH(96,Ideas!$K$5:$K$204,0))&amp;"","")</f>
        <v/>
      </c>
      <c r="C100" s="18">
        <f>IFERROR(INDEX(Ideas!$C$5:$C$204,MATCH(96,Ideas!$K$5:$K$204,0))&amp;"","")</f>
        <v/>
      </c>
      <c r="D100" s="18">
        <f>IFERROR(INDEX(Ideas!$H$5:$H$204,MATCH(96,Ideas!$K$5:$K$204,0))&amp;"","")</f>
        <v/>
      </c>
      <c r="E100" s="18">
        <f>IFERROR(INDEX(Ideas!$I$5:$I$204,MATCH(96,Ideas!$K$5:$K$204,0))&amp;"","")</f>
        <v/>
      </c>
    </row>
    <row r="101">
      <c r="A101" s="13">
        <f>IF(COUNT(Ideas!$K$5:$K$204)&gt;=97,97,"")</f>
        <v/>
      </c>
      <c r="B101" s="18">
        <f>IFERROR(INDEX(Ideas!$B$5:$B$204,MATCH(97,Ideas!$K$5:$K$204,0))&amp;"","")</f>
        <v/>
      </c>
      <c r="C101" s="18">
        <f>IFERROR(INDEX(Ideas!$C$5:$C$204,MATCH(97,Ideas!$K$5:$K$204,0))&amp;"","")</f>
        <v/>
      </c>
      <c r="D101" s="18">
        <f>IFERROR(INDEX(Ideas!$H$5:$H$204,MATCH(97,Ideas!$K$5:$K$204,0))&amp;"","")</f>
        <v/>
      </c>
      <c r="E101" s="18">
        <f>IFERROR(INDEX(Ideas!$I$5:$I$204,MATCH(97,Ideas!$K$5:$K$204,0))&amp;"","")</f>
        <v/>
      </c>
    </row>
    <row r="102">
      <c r="A102" s="13">
        <f>IF(COUNT(Ideas!$K$5:$K$204)&gt;=98,98,"")</f>
        <v/>
      </c>
      <c r="B102" s="18">
        <f>IFERROR(INDEX(Ideas!$B$5:$B$204,MATCH(98,Ideas!$K$5:$K$204,0))&amp;"","")</f>
        <v/>
      </c>
      <c r="C102" s="18">
        <f>IFERROR(INDEX(Ideas!$C$5:$C$204,MATCH(98,Ideas!$K$5:$K$204,0))&amp;"","")</f>
        <v/>
      </c>
      <c r="D102" s="18">
        <f>IFERROR(INDEX(Ideas!$H$5:$H$204,MATCH(98,Ideas!$K$5:$K$204,0))&amp;"","")</f>
        <v/>
      </c>
      <c r="E102" s="18">
        <f>IFERROR(INDEX(Ideas!$I$5:$I$204,MATCH(98,Ideas!$K$5:$K$204,0))&amp;"","")</f>
        <v/>
      </c>
    </row>
    <row r="103">
      <c r="A103" s="13">
        <f>IF(COUNT(Ideas!$K$5:$K$204)&gt;=99,99,"")</f>
        <v/>
      </c>
      <c r="B103" s="18">
        <f>IFERROR(INDEX(Ideas!$B$5:$B$204,MATCH(99,Ideas!$K$5:$K$204,0))&amp;"","")</f>
        <v/>
      </c>
      <c r="C103" s="18">
        <f>IFERROR(INDEX(Ideas!$C$5:$C$204,MATCH(99,Ideas!$K$5:$K$204,0))&amp;"","")</f>
        <v/>
      </c>
      <c r="D103" s="18">
        <f>IFERROR(INDEX(Ideas!$H$5:$H$204,MATCH(99,Ideas!$K$5:$K$204,0))&amp;"","")</f>
        <v/>
      </c>
      <c r="E103" s="18">
        <f>IFERROR(INDEX(Ideas!$I$5:$I$204,MATCH(99,Ideas!$K$5:$K$204,0))&amp;"","")</f>
        <v/>
      </c>
    </row>
    <row r="104">
      <c r="A104" s="13">
        <f>IF(COUNT(Ideas!$K$5:$K$204)&gt;=100,100,"")</f>
        <v/>
      </c>
      <c r="B104" s="18">
        <f>IFERROR(INDEX(Ideas!$B$5:$B$204,MATCH(100,Ideas!$K$5:$K$204,0))&amp;"","")</f>
        <v/>
      </c>
      <c r="C104" s="18">
        <f>IFERROR(INDEX(Ideas!$C$5:$C$204,MATCH(100,Ideas!$K$5:$K$204,0))&amp;"","")</f>
        <v/>
      </c>
      <c r="D104" s="18">
        <f>IFERROR(INDEX(Ideas!$H$5:$H$204,MATCH(100,Ideas!$K$5:$K$204,0))&amp;"","")</f>
        <v/>
      </c>
      <c r="E104" s="18">
        <f>IFERROR(INDEX(Ideas!$I$5:$I$204,MATCH(100,Ideas!$K$5:$K$204,0))&amp;"","")</f>
        <v/>
      </c>
    </row>
    <row r="105">
      <c r="A105" s="13">
        <f>IF(COUNT(Ideas!$K$5:$K$204)&gt;=101,101,"")</f>
        <v/>
      </c>
      <c r="B105" s="18">
        <f>IFERROR(INDEX(Ideas!$B$5:$B$204,MATCH(101,Ideas!$K$5:$K$204,0))&amp;"","")</f>
        <v/>
      </c>
      <c r="C105" s="18">
        <f>IFERROR(INDEX(Ideas!$C$5:$C$204,MATCH(101,Ideas!$K$5:$K$204,0))&amp;"","")</f>
        <v/>
      </c>
      <c r="D105" s="18">
        <f>IFERROR(INDEX(Ideas!$H$5:$H$204,MATCH(101,Ideas!$K$5:$K$204,0))&amp;"","")</f>
        <v/>
      </c>
      <c r="E105" s="18">
        <f>IFERROR(INDEX(Ideas!$I$5:$I$204,MATCH(101,Ideas!$K$5:$K$204,0))&amp;"","")</f>
        <v/>
      </c>
    </row>
    <row r="106">
      <c r="A106" s="13">
        <f>IF(COUNT(Ideas!$K$5:$K$204)&gt;=102,102,"")</f>
        <v/>
      </c>
      <c r="B106" s="18">
        <f>IFERROR(INDEX(Ideas!$B$5:$B$204,MATCH(102,Ideas!$K$5:$K$204,0))&amp;"","")</f>
        <v/>
      </c>
      <c r="C106" s="18">
        <f>IFERROR(INDEX(Ideas!$C$5:$C$204,MATCH(102,Ideas!$K$5:$K$204,0))&amp;"","")</f>
        <v/>
      </c>
      <c r="D106" s="18">
        <f>IFERROR(INDEX(Ideas!$H$5:$H$204,MATCH(102,Ideas!$K$5:$K$204,0))&amp;"","")</f>
        <v/>
      </c>
      <c r="E106" s="18">
        <f>IFERROR(INDEX(Ideas!$I$5:$I$204,MATCH(102,Ideas!$K$5:$K$204,0))&amp;"","")</f>
        <v/>
      </c>
    </row>
    <row r="107">
      <c r="A107" s="13">
        <f>IF(COUNT(Ideas!$K$5:$K$204)&gt;=103,103,"")</f>
        <v/>
      </c>
      <c r="B107" s="18">
        <f>IFERROR(INDEX(Ideas!$B$5:$B$204,MATCH(103,Ideas!$K$5:$K$204,0))&amp;"","")</f>
        <v/>
      </c>
      <c r="C107" s="18">
        <f>IFERROR(INDEX(Ideas!$C$5:$C$204,MATCH(103,Ideas!$K$5:$K$204,0))&amp;"","")</f>
        <v/>
      </c>
      <c r="D107" s="18">
        <f>IFERROR(INDEX(Ideas!$H$5:$H$204,MATCH(103,Ideas!$K$5:$K$204,0))&amp;"","")</f>
        <v/>
      </c>
      <c r="E107" s="18">
        <f>IFERROR(INDEX(Ideas!$I$5:$I$204,MATCH(103,Ideas!$K$5:$K$204,0))&amp;"","")</f>
        <v/>
      </c>
    </row>
    <row r="108">
      <c r="A108" s="13">
        <f>IF(COUNT(Ideas!$K$5:$K$204)&gt;=104,104,"")</f>
        <v/>
      </c>
      <c r="B108" s="18">
        <f>IFERROR(INDEX(Ideas!$B$5:$B$204,MATCH(104,Ideas!$K$5:$K$204,0))&amp;"","")</f>
        <v/>
      </c>
      <c r="C108" s="18">
        <f>IFERROR(INDEX(Ideas!$C$5:$C$204,MATCH(104,Ideas!$K$5:$K$204,0))&amp;"","")</f>
        <v/>
      </c>
      <c r="D108" s="18">
        <f>IFERROR(INDEX(Ideas!$H$5:$H$204,MATCH(104,Ideas!$K$5:$K$204,0))&amp;"","")</f>
        <v/>
      </c>
      <c r="E108" s="18">
        <f>IFERROR(INDEX(Ideas!$I$5:$I$204,MATCH(104,Ideas!$K$5:$K$204,0))&amp;"","")</f>
        <v/>
      </c>
    </row>
    <row r="109">
      <c r="A109" s="13">
        <f>IF(COUNT(Ideas!$K$5:$K$204)&gt;=105,105,"")</f>
        <v/>
      </c>
      <c r="B109" s="18">
        <f>IFERROR(INDEX(Ideas!$B$5:$B$204,MATCH(105,Ideas!$K$5:$K$204,0))&amp;"","")</f>
        <v/>
      </c>
      <c r="C109" s="18">
        <f>IFERROR(INDEX(Ideas!$C$5:$C$204,MATCH(105,Ideas!$K$5:$K$204,0))&amp;"","")</f>
        <v/>
      </c>
      <c r="D109" s="18">
        <f>IFERROR(INDEX(Ideas!$H$5:$H$204,MATCH(105,Ideas!$K$5:$K$204,0))&amp;"","")</f>
        <v/>
      </c>
      <c r="E109" s="18">
        <f>IFERROR(INDEX(Ideas!$I$5:$I$204,MATCH(105,Ideas!$K$5:$K$204,0))&amp;"","")</f>
        <v/>
      </c>
    </row>
    <row r="110">
      <c r="A110" s="13">
        <f>IF(COUNT(Ideas!$K$5:$K$204)&gt;=106,106,"")</f>
        <v/>
      </c>
      <c r="B110" s="18">
        <f>IFERROR(INDEX(Ideas!$B$5:$B$204,MATCH(106,Ideas!$K$5:$K$204,0))&amp;"","")</f>
        <v/>
      </c>
      <c r="C110" s="18">
        <f>IFERROR(INDEX(Ideas!$C$5:$C$204,MATCH(106,Ideas!$K$5:$K$204,0))&amp;"","")</f>
        <v/>
      </c>
      <c r="D110" s="18">
        <f>IFERROR(INDEX(Ideas!$H$5:$H$204,MATCH(106,Ideas!$K$5:$K$204,0))&amp;"","")</f>
        <v/>
      </c>
      <c r="E110" s="18">
        <f>IFERROR(INDEX(Ideas!$I$5:$I$204,MATCH(106,Ideas!$K$5:$K$204,0))&amp;"","")</f>
        <v/>
      </c>
    </row>
    <row r="111">
      <c r="A111" s="13">
        <f>IF(COUNT(Ideas!$K$5:$K$204)&gt;=107,107,"")</f>
        <v/>
      </c>
      <c r="B111" s="18">
        <f>IFERROR(INDEX(Ideas!$B$5:$B$204,MATCH(107,Ideas!$K$5:$K$204,0))&amp;"","")</f>
        <v/>
      </c>
      <c r="C111" s="18">
        <f>IFERROR(INDEX(Ideas!$C$5:$C$204,MATCH(107,Ideas!$K$5:$K$204,0))&amp;"","")</f>
        <v/>
      </c>
      <c r="D111" s="18">
        <f>IFERROR(INDEX(Ideas!$H$5:$H$204,MATCH(107,Ideas!$K$5:$K$204,0))&amp;"","")</f>
        <v/>
      </c>
      <c r="E111" s="18">
        <f>IFERROR(INDEX(Ideas!$I$5:$I$204,MATCH(107,Ideas!$K$5:$K$204,0))&amp;"","")</f>
        <v/>
      </c>
    </row>
    <row r="112">
      <c r="A112" s="13">
        <f>IF(COUNT(Ideas!$K$5:$K$204)&gt;=108,108,"")</f>
        <v/>
      </c>
      <c r="B112" s="18">
        <f>IFERROR(INDEX(Ideas!$B$5:$B$204,MATCH(108,Ideas!$K$5:$K$204,0))&amp;"","")</f>
        <v/>
      </c>
      <c r="C112" s="18">
        <f>IFERROR(INDEX(Ideas!$C$5:$C$204,MATCH(108,Ideas!$K$5:$K$204,0))&amp;"","")</f>
        <v/>
      </c>
      <c r="D112" s="18">
        <f>IFERROR(INDEX(Ideas!$H$5:$H$204,MATCH(108,Ideas!$K$5:$K$204,0))&amp;"","")</f>
        <v/>
      </c>
      <c r="E112" s="18">
        <f>IFERROR(INDEX(Ideas!$I$5:$I$204,MATCH(108,Ideas!$K$5:$K$204,0))&amp;"","")</f>
        <v/>
      </c>
    </row>
    <row r="113">
      <c r="A113" s="13">
        <f>IF(COUNT(Ideas!$K$5:$K$204)&gt;=109,109,"")</f>
        <v/>
      </c>
      <c r="B113" s="18">
        <f>IFERROR(INDEX(Ideas!$B$5:$B$204,MATCH(109,Ideas!$K$5:$K$204,0))&amp;"","")</f>
        <v/>
      </c>
      <c r="C113" s="18">
        <f>IFERROR(INDEX(Ideas!$C$5:$C$204,MATCH(109,Ideas!$K$5:$K$204,0))&amp;"","")</f>
        <v/>
      </c>
      <c r="D113" s="18">
        <f>IFERROR(INDEX(Ideas!$H$5:$H$204,MATCH(109,Ideas!$K$5:$K$204,0))&amp;"","")</f>
        <v/>
      </c>
      <c r="E113" s="18">
        <f>IFERROR(INDEX(Ideas!$I$5:$I$204,MATCH(109,Ideas!$K$5:$K$204,0))&amp;"","")</f>
        <v/>
      </c>
    </row>
    <row r="114">
      <c r="A114" s="13">
        <f>IF(COUNT(Ideas!$K$5:$K$204)&gt;=110,110,"")</f>
        <v/>
      </c>
      <c r="B114" s="18">
        <f>IFERROR(INDEX(Ideas!$B$5:$B$204,MATCH(110,Ideas!$K$5:$K$204,0))&amp;"","")</f>
        <v/>
      </c>
      <c r="C114" s="18">
        <f>IFERROR(INDEX(Ideas!$C$5:$C$204,MATCH(110,Ideas!$K$5:$K$204,0))&amp;"","")</f>
        <v/>
      </c>
      <c r="D114" s="18">
        <f>IFERROR(INDEX(Ideas!$H$5:$H$204,MATCH(110,Ideas!$K$5:$K$204,0))&amp;"","")</f>
        <v/>
      </c>
      <c r="E114" s="18">
        <f>IFERROR(INDEX(Ideas!$I$5:$I$204,MATCH(110,Ideas!$K$5:$K$204,0))&amp;"","")</f>
        <v/>
      </c>
    </row>
    <row r="115">
      <c r="A115" s="13">
        <f>IF(COUNT(Ideas!$K$5:$K$204)&gt;=111,111,"")</f>
        <v/>
      </c>
      <c r="B115" s="18">
        <f>IFERROR(INDEX(Ideas!$B$5:$B$204,MATCH(111,Ideas!$K$5:$K$204,0))&amp;"","")</f>
        <v/>
      </c>
      <c r="C115" s="18">
        <f>IFERROR(INDEX(Ideas!$C$5:$C$204,MATCH(111,Ideas!$K$5:$K$204,0))&amp;"","")</f>
        <v/>
      </c>
      <c r="D115" s="18">
        <f>IFERROR(INDEX(Ideas!$H$5:$H$204,MATCH(111,Ideas!$K$5:$K$204,0))&amp;"","")</f>
        <v/>
      </c>
      <c r="E115" s="18">
        <f>IFERROR(INDEX(Ideas!$I$5:$I$204,MATCH(111,Ideas!$K$5:$K$204,0))&amp;"","")</f>
        <v/>
      </c>
    </row>
    <row r="116">
      <c r="A116" s="13">
        <f>IF(COUNT(Ideas!$K$5:$K$204)&gt;=112,112,"")</f>
        <v/>
      </c>
      <c r="B116" s="18">
        <f>IFERROR(INDEX(Ideas!$B$5:$B$204,MATCH(112,Ideas!$K$5:$K$204,0))&amp;"","")</f>
        <v/>
      </c>
      <c r="C116" s="18">
        <f>IFERROR(INDEX(Ideas!$C$5:$C$204,MATCH(112,Ideas!$K$5:$K$204,0))&amp;"","")</f>
        <v/>
      </c>
      <c r="D116" s="18">
        <f>IFERROR(INDEX(Ideas!$H$5:$H$204,MATCH(112,Ideas!$K$5:$K$204,0))&amp;"","")</f>
        <v/>
      </c>
      <c r="E116" s="18">
        <f>IFERROR(INDEX(Ideas!$I$5:$I$204,MATCH(112,Ideas!$K$5:$K$204,0))&amp;"","")</f>
        <v/>
      </c>
    </row>
    <row r="117">
      <c r="A117" s="13">
        <f>IF(COUNT(Ideas!$K$5:$K$204)&gt;=113,113,"")</f>
        <v/>
      </c>
      <c r="B117" s="18">
        <f>IFERROR(INDEX(Ideas!$B$5:$B$204,MATCH(113,Ideas!$K$5:$K$204,0))&amp;"","")</f>
        <v/>
      </c>
      <c r="C117" s="18">
        <f>IFERROR(INDEX(Ideas!$C$5:$C$204,MATCH(113,Ideas!$K$5:$K$204,0))&amp;"","")</f>
        <v/>
      </c>
      <c r="D117" s="18">
        <f>IFERROR(INDEX(Ideas!$H$5:$H$204,MATCH(113,Ideas!$K$5:$K$204,0))&amp;"","")</f>
        <v/>
      </c>
      <c r="E117" s="18">
        <f>IFERROR(INDEX(Ideas!$I$5:$I$204,MATCH(113,Ideas!$K$5:$K$204,0))&amp;"","")</f>
        <v/>
      </c>
    </row>
    <row r="118">
      <c r="A118" s="13">
        <f>IF(COUNT(Ideas!$K$5:$K$204)&gt;=114,114,"")</f>
        <v/>
      </c>
      <c r="B118" s="18">
        <f>IFERROR(INDEX(Ideas!$B$5:$B$204,MATCH(114,Ideas!$K$5:$K$204,0))&amp;"","")</f>
        <v/>
      </c>
      <c r="C118" s="18">
        <f>IFERROR(INDEX(Ideas!$C$5:$C$204,MATCH(114,Ideas!$K$5:$K$204,0))&amp;"","")</f>
        <v/>
      </c>
      <c r="D118" s="18">
        <f>IFERROR(INDEX(Ideas!$H$5:$H$204,MATCH(114,Ideas!$K$5:$K$204,0))&amp;"","")</f>
        <v/>
      </c>
      <c r="E118" s="18">
        <f>IFERROR(INDEX(Ideas!$I$5:$I$204,MATCH(114,Ideas!$K$5:$K$204,0))&amp;"","")</f>
        <v/>
      </c>
    </row>
    <row r="119">
      <c r="A119" s="13">
        <f>IF(COUNT(Ideas!$K$5:$K$204)&gt;=115,115,"")</f>
        <v/>
      </c>
      <c r="B119" s="18">
        <f>IFERROR(INDEX(Ideas!$B$5:$B$204,MATCH(115,Ideas!$K$5:$K$204,0))&amp;"","")</f>
        <v/>
      </c>
      <c r="C119" s="18">
        <f>IFERROR(INDEX(Ideas!$C$5:$C$204,MATCH(115,Ideas!$K$5:$K$204,0))&amp;"","")</f>
        <v/>
      </c>
      <c r="D119" s="18">
        <f>IFERROR(INDEX(Ideas!$H$5:$H$204,MATCH(115,Ideas!$K$5:$K$204,0))&amp;"","")</f>
        <v/>
      </c>
      <c r="E119" s="18">
        <f>IFERROR(INDEX(Ideas!$I$5:$I$204,MATCH(115,Ideas!$K$5:$K$204,0))&amp;"","")</f>
        <v/>
      </c>
    </row>
    <row r="120">
      <c r="A120" s="13">
        <f>IF(COUNT(Ideas!$K$5:$K$204)&gt;=116,116,"")</f>
        <v/>
      </c>
      <c r="B120" s="18">
        <f>IFERROR(INDEX(Ideas!$B$5:$B$204,MATCH(116,Ideas!$K$5:$K$204,0))&amp;"","")</f>
        <v/>
      </c>
      <c r="C120" s="18">
        <f>IFERROR(INDEX(Ideas!$C$5:$C$204,MATCH(116,Ideas!$K$5:$K$204,0))&amp;"","")</f>
        <v/>
      </c>
      <c r="D120" s="18">
        <f>IFERROR(INDEX(Ideas!$H$5:$H$204,MATCH(116,Ideas!$K$5:$K$204,0))&amp;"","")</f>
        <v/>
      </c>
      <c r="E120" s="18">
        <f>IFERROR(INDEX(Ideas!$I$5:$I$204,MATCH(116,Ideas!$K$5:$K$204,0))&amp;"","")</f>
        <v/>
      </c>
    </row>
    <row r="121">
      <c r="A121" s="13">
        <f>IF(COUNT(Ideas!$K$5:$K$204)&gt;=117,117,"")</f>
        <v/>
      </c>
      <c r="B121" s="18">
        <f>IFERROR(INDEX(Ideas!$B$5:$B$204,MATCH(117,Ideas!$K$5:$K$204,0))&amp;"","")</f>
        <v/>
      </c>
      <c r="C121" s="18">
        <f>IFERROR(INDEX(Ideas!$C$5:$C$204,MATCH(117,Ideas!$K$5:$K$204,0))&amp;"","")</f>
        <v/>
      </c>
      <c r="D121" s="18">
        <f>IFERROR(INDEX(Ideas!$H$5:$H$204,MATCH(117,Ideas!$K$5:$K$204,0))&amp;"","")</f>
        <v/>
      </c>
      <c r="E121" s="18">
        <f>IFERROR(INDEX(Ideas!$I$5:$I$204,MATCH(117,Ideas!$K$5:$K$204,0))&amp;"","")</f>
        <v/>
      </c>
    </row>
    <row r="122">
      <c r="A122" s="13">
        <f>IF(COUNT(Ideas!$K$5:$K$204)&gt;=118,118,"")</f>
        <v/>
      </c>
      <c r="B122" s="18">
        <f>IFERROR(INDEX(Ideas!$B$5:$B$204,MATCH(118,Ideas!$K$5:$K$204,0))&amp;"","")</f>
        <v/>
      </c>
      <c r="C122" s="18">
        <f>IFERROR(INDEX(Ideas!$C$5:$C$204,MATCH(118,Ideas!$K$5:$K$204,0))&amp;"","")</f>
        <v/>
      </c>
      <c r="D122" s="18">
        <f>IFERROR(INDEX(Ideas!$H$5:$H$204,MATCH(118,Ideas!$K$5:$K$204,0))&amp;"","")</f>
        <v/>
      </c>
      <c r="E122" s="18">
        <f>IFERROR(INDEX(Ideas!$I$5:$I$204,MATCH(118,Ideas!$K$5:$K$204,0))&amp;"","")</f>
        <v/>
      </c>
    </row>
    <row r="123">
      <c r="A123" s="13">
        <f>IF(COUNT(Ideas!$K$5:$K$204)&gt;=119,119,"")</f>
        <v/>
      </c>
      <c r="B123" s="18">
        <f>IFERROR(INDEX(Ideas!$B$5:$B$204,MATCH(119,Ideas!$K$5:$K$204,0))&amp;"","")</f>
        <v/>
      </c>
      <c r="C123" s="18">
        <f>IFERROR(INDEX(Ideas!$C$5:$C$204,MATCH(119,Ideas!$K$5:$K$204,0))&amp;"","")</f>
        <v/>
      </c>
      <c r="D123" s="18">
        <f>IFERROR(INDEX(Ideas!$H$5:$H$204,MATCH(119,Ideas!$K$5:$K$204,0))&amp;"","")</f>
        <v/>
      </c>
      <c r="E123" s="18">
        <f>IFERROR(INDEX(Ideas!$I$5:$I$204,MATCH(119,Ideas!$K$5:$K$204,0))&amp;"","")</f>
        <v/>
      </c>
    </row>
    <row r="124">
      <c r="A124" s="13">
        <f>IF(COUNT(Ideas!$K$5:$K$204)&gt;=120,120,"")</f>
        <v/>
      </c>
      <c r="B124" s="18">
        <f>IFERROR(INDEX(Ideas!$B$5:$B$204,MATCH(120,Ideas!$K$5:$K$204,0))&amp;"","")</f>
        <v/>
      </c>
      <c r="C124" s="18">
        <f>IFERROR(INDEX(Ideas!$C$5:$C$204,MATCH(120,Ideas!$K$5:$K$204,0))&amp;"","")</f>
        <v/>
      </c>
      <c r="D124" s="18">
        <f>IFERROR(INDEX(Ideas!$H$5:$H$204,MATCH(120,Ideas!$K$5:$K$204,0))&amp;"","")</f>
        <v/>
      </c>
      <c r="E124" s="18">
        <f>IFERROR(INDEX(Ideas!$I$5:$I$204,MATCH(120,Ideas!$K$5:$K$204,0))&amp;"","")</f>
        <v/>
      </c>
    </row>
    <row r="125">
      <c r="A125" s="13">
        <f>IF(COUNT(Ideas!$K$5:$K$204)&gt;=121,121,"")</f>
        <v/>
      </c>
      <c r="B125" s="18">
        <f>IFERROR(INDEX(Ideas!$B$5:$B$204,MATCH(121,Ideas!$K$5:$K$204,0))&amp;"","")</f>
        <v/>
      </c>
      <c r="C125" s="18">
        <f>IFERROR(INDEX(Ideas!$C$5:$C$204,MATCH(121,Ideas!$K$5:$K$204,0))&amp;"","")</f>
        <v/>
      </c>
      <c r="D125" s="18">
        <f>IFERROR(INDEX(Ideas!$H$5:$H$204,MATCH(121,Ideas!$K$5:$K$204,0))&amp;"","")</f>
        <v/>
      </c>
      <c r="E125" s="18">
        <f>IFERROR(INDEX(Ideas!$I$5:$I$204,MATCH(121,Ideas!$K$5:$K$204,0))&amp;"","")</f>
        <v/>
      </c>
    </row>
    <row r="126">
      <c r="A126" s="13">
        <f>IF(COUNT(Ideas!$K$5:$K$204)&gt;=122,122,"")</f>
        <v/>
      </c>
      <c r="B126" s="18">
        <f>IFERROR(INDEX(Ideas!$B$5:$B$204,MATCH(122,Ideas!$K$5:$K$204,0))&amp;"","")</f>
        <v/>
      </c>
      <c r="C126" s="18">
        <f>IFERROR(INDEX(Ideas!$C$5:$C$204,MATCH(122,Ideas!$K$5:$K$204,0))&amp;"","")</f>
        <v/>
      </c>
      <c r="D126" s="18">
        <f>IFERROR(INDEX(Ideas!$H$5:$H$204,MATCH(122,Ideas!$K$5:$K$204,0))&amp;"","")</f>
        <v/>
      </c>
      <c r="E126" s="18">
        <f>IFERROR(INDEX(Ideas!$I$5:$I$204,MATCH(122,Ideas!$K$5:$K$204,0))&amp;"","")</f>
        <v/>
      </c>
    </row>
    <row r="127">
      <c r="A127" s="13">
        <f>IF(COUNT(Ideas!$K$5:$K$204)&gt;=123,123,"")</f>
        <v/>
      </c>
      <c r="B127" s="18">
        <f>IFERROR(INDEX(Ideas!$B$5:$B$204,MATCH(123,Ideas!$K$5:$K$204,0))&amp;"","")</f>
        <v/>
      </c>
      <c r="C127" s="18">
        <f>IFERROR(INDEX(Ideas!$C$5:$C$204,MATCH(123,Ideas!$K$5:$K$204,0))&amp;"","")</f>
        <v/>
      </c>
      <c r="D127" s="18">
        <f>IFERROR(INDEX(Ideas!$H$5:$H$204,MATCH(123,Ideas!$K$5:$K$204,0))&amp;"","")</f>
        <v/>
      </c>
      <c r="E127" s="18">
        <f>IFERROR(INDEX(Ideas!$I$5:$I$204,MATCH(123,Ideas!$K$5:$K$204,0))&amp;"","")</f>
        <v/>
      </c>
    </row>
    <row r="128">
      <c r="A128" s="13">
        <f>IF(COUNT(Ideas!$K$5:$K$204)&gt;=124,124,"")</f>
        <v/>
      </c>
      <c r="B128" s="18">
        <f>IFERROR(INDEX(Ideas!$B$5:$B$204,MATCH(124,Ideas!$K$5:$K$204,0))&amp;"","")</f>
        <v/>
      </c>
      <c r="C128" s="18">
        <f>IFERROR(INDEX(Ideas!$C$5:$C$204,MATCH(124,Ideas!$K$5:$K$204,0))&amp;"","")</f>
        <v/>
      </c>
      <c r="D128" s="18">
        <f>IFERROR(INDEX(Ideas!$H$5:$H$204,MATCH(124,Ideas!$K$5:$K$204,0))&amp;"","")</f>
        <v/>
      </c>
      <c r="E128" s="18">
        <f>IFERROR(INDEX(Ideas!$I$5:$I$204,MATCH(124,Ideas!$K$5:$K$204,0))&amp;"","")</f>
        <v/>
      </c>
    </row>
    <row r="129">
      <c r="A129" s="13">
        <f>IF(COUNT(Ideas!$K$5:$K$204)&gt;=125,125,"")</f>
        <v/>
      </c>
      <c r="B129" s="18">
        <f>IFERROR(INDEX(Ideas!$B$5:$B$204,MATCH(125,Ideas!$K$5:$K$204,0))&amp;"","")</f>
        <v/>
      </c>
      <c r="C129" s="18">
        <f>IFERROR(INDEX(Ideas!$C$5:$C$204,MATCH(125,Ideas!$K$5:$K$204,0))&amp;"","")</f>
        <v/>
      </c>
      <c r="D129" s="18">
        <f>IFERROR(INDEX(Ideas!$H$5:$H$204,MATCH(125,Ideas!$K$5:$K$204,0))&amp;"","")</f>
        <v/>
      </c>
      <c r="E129" s="18">
        <f>IFERROR(INDEX(Ideas!$I$5:$I$204,MATCH(125,Ideas!$K$5:$K$204,0))&amp;"","")</f>
        <v/>
      </c>
    </row>
    <row r="130">
      <c r="A130" s="13">
        <f>IF(COUNT(Ideas!$K$5:$K$204)&gt;=126,126,"")</f>
        <v/>
      </c>
      <c r="B130" s="18">
        <f>IFERROR(INDEX(Ideas!$B$5:$B$204,MATCH(126,Ideas!$K$5:$K$204,0))&amp;"","")</f>
        <v/>
      </c>
      <c r="C130" s="18">
        <f>IFERROR(INDEX(Ideas!$C$5:$C$204,MATCH(126,Ideas!$K$5:$K$204,0))&amp;"","")</f>
        <v/>
      </c>
      <c r="D130" s="18">
        <f>IFERROR(INDEX(Ideas!$H$5:$H$204,MATCH(126,Ideas!$K$5:$K$204,0))&amp;"","")</f>
        <v/>
      </c>
      <c r="E130" s="18">
        <f>IFERROR(INDEX(Ideas!$I$5:$I$204,MATCH(126,Ideas!$K$5:$K$204,0))&amp;"","")</f>
        <v/>
      </c>
    </row>
    <row r="131">
      <c r="A131" s="13">
        <f>IF(COUNT(Ideas!$K$5:$K$204)&gt;=127,127,"")</f>
        <v/>
      </c>
      <c r="B131" s="18">
        <f>IFERROR(INDEX(Ideas!$B$5:$B$204,MATCH(127,Ideas!$K$5:$K$204,0))&amp;"","")</f>
        <v/>
      </c>
      <c r="C131" s="18">
        <f>IFERROR(INDEX(Ideas!$C$5:$C$204,MATCH(127,Ideas!$K$5:$K$204,0))&amp;"","")</f>
        <v/>
      </c>
      <c r="D131" s="18">
        <f>IFERROR(INDEX(Ideas!$H$5:$H$204,MATCH(127,Ideas!$K$5:$K$204,0))&amp;"","")</f>
        <v/>
      </c>
      <c r="E131" s="18">
        <f>IFERROR(INDEX(Ideas!$I$5:$I$204,MATCH(127,Ideas!$K$5:$K$204,0))&amp;"","")</f>
        <v/>
      </c>
    </row>
    <row r="132">
      <c r="A132" s="13">
        <f>IF(COUNT(Ideas!$K$5:$K$204)&gt;=128,128,"")</f>
        <v/>
      </c>
      <c r="B132" s="18">
        <f>IFERROR(INDEX(Ideas!$B$5:$B$204,MATCH(128,Ideas!$K$5:$K$204,0))&amp;"","")</f>
        <v/>
      </c>
      <c r="C132" s="18">
        <f>IFERROR(INDEX(Ideas!$C$5:$C$204,MATCH(128,Ideas!$K$5:$K$204,0))&amp;"","")</f>
        <v/>
      </c>
      <c r="D132" s="18">
        <f>IFERROR(INDEX(Ideas!$H$5:$H$204,MATCH(128,Ideas!$K$5:$K$204,0))&amp;"","")</f>
        <v/>
      </c>
      <c r="E132" s="18">
        <f>IFERROR(INDEX(Ideas!$I$5:$I$204,MATCH(128,Ideas!$K$5:$K$204,0))&amp;"","")</f>
        <v/>
      </c>
    </row>
    <row r="133">
      <c r="A133" s="13">
        <f>IF(COUNT(Ideas!$K$5:$K$204)&gt;=129,129,"")</f>
        <v/>
      </c>
      <c r="B133" s="18">
        <f>IFERROR(INDEX(Ideas!$B$5:$B$204,MATCH(129,Ideas!$K$5:$K$204,0))&amp;"","")</f>
        <v/>
      </c>
      <c r="C133" s="18">
        <f>IFERROR(INDEX(Ideas!$C$5:$C$204,MATCH(129,Ideas!$K$5:$K$204,0))&amp;"","")</f>
        <v/>
      </c>
      <c r="D133" s="18">
        <f>IFERROR(INDEX(Ideas!$H$5:$H$204,MATCH(129,Ideas!$K$5:$K$204,0))&amp;"","")</f>
        <v/>
      </c>
      <c r="E133" s="18">
        <f>IFERROR(INDEX(Ideas!$I$5:$I$204,MATCH(129,Ideas!$K$5:$K$204,0))&amp;"","")</f>
        <v/>
      </c>
    </row>
    <row r="134">
      <c r="A134" s="13">
        <f>IF(COUNT(Ideas!$K$5:$K$204)&gt;=130,130,"")</f>
        <v/>
      </c>
      <c r="B134" s="18">
        <f>IFERROR(INDEX(Ideas!$B$5:$B$204,MATCH(130,Ideas!$K$5:$K$204,0))&amp;"","")</f>
        <v/>
      </c>
      <c r="C134" s="18">
        <f>IFERROR(INDEX(Ideas!$C$5:$C$204,MATCH(130,Ideas!$K$5:$K$204,0))&amp;"","")</f>
        <v/>
      </c>
      <c r="D134" s="18">
        <f>IFERROR(INDEX(Ideas!$H$5:$H$204,MATCH(130,Ideas!$K$5:$K$204,0))&amp;"","")</f>
        <v/>
      </c>
      <c r="E134" s="18">
        <f>IFERROR(INDEX(Ideas!$I$5:$I$204,MATCH(130,Ideas!$K$5:$K$204,0))&amp;"","")</f>
        <v/>
      </c>
    </row>
    <row r="135">
      <c r="A135" s="13">
        <f>IF(COUNT(Ideas!$K$5:$K$204)&gt;=131,131,"")</f>
        <v/>
      </c>
      <c r="B135" s="18">
        <f>IFERROR(INDEX(Ideas!$B$5:$B$204,MATCH(131,Ideas!$K$5:$K$204,0))&amp;"","")</f>
        <v/>
      </c>
      <c r="C135" s="18">
        <f>IFERROR(INDEX(Ideas!$C$5:$C$204,MATCH(131,Ideas!$K$5:$K$204,0))&amp;"","")</f>
        <v/>
      </c>
      <c r="D135" s="18">
        <f>IFERROR(INDEX(Ideas!$H$5:$H$204,MATCH(131,Ideas!$K$5:$K$204,0))&amp;"","")</f>
        <v/>
      </c>
      <c r="E135" s="18">
        <f>IFERROR(INDEX(Ideas!$I$5:$I$204,MATCH(131,Ideas!$K$5:$K$204,0))&amp;"","")</f>
        <v/>
      </c>
    </row>
    <row r="136">
      <c r="A136" s="13">
        <f>IF(COUNT(Ideas!$K$5:$K$204)&gt;=132,132,"")</f>
        <v/>
      </c>
      <c r="B136" s="18">
        <f>IFERROR(INDEX(Ideas!$B$5:$B$204,MATCH(132,Ideas!$K$5:$K$204,0))&amp;"","")</f>
        <v/>
      </c>
      <c r="C136" s="18">
        <f>IFERROR(INDEX(Ideas!$C$5:$C$204,MATCH(132,Ideas!$K$5:$K$204,0))&amp;"","")</f>
        <v/>
      </c>
      <c r="D136" s="18">
        <f>IFERROR(INDEX(Ideas!$H$5:$H$204,MATCH(132,Ideas!$K$5:$K$204,0))&amp;"","")</f>
        <v/>
      </c>
      <c r="E136" s="18">
        <f>IFERROR(INDEX(Ideas!$I$5:$I$204,MATCH(132,Ideas!$K$5:$K$204,0))&amp;"","")</f>
        <v/>
      </c>
    </row>
    <row r="137">
      <c r="A137" s="13">
        <f>IF(COUNT(Ideas!$K$5:$K$204)&gt;=133,133,"")</f>
        <v/>
      </c>
      <c r="B137" s="18">
        <f>IFERROR(INDEX(Ideas!$B$5:$B$204,MATCH(133,Ideas!$K$5:$K$204,0))&amp;"","")</f>
        <v/>
      </c>
      <c r="C137" s="18">
        <f>IFERROR(INDEX(Ideas!$C$5:$C$204,MATCH(133,Ideas!$K$5:$K$204,0))&amp;"","")</f>
        <v/>
      </c>
      <c r="D137" s="18">
        <f>IFERROR(INDEX(Ideas!$H$5:$H$204,MATCH(133,Ideas!$K$5:$K$204,0))&amp;"","")</f>
        <v/>
      </c>
      <c r="E137" s="18">
        <f>IFERROR(INDEX(Ideas!$I$5:$I$204,MATCH(133,Ideas!$K$5:$K$204,0))&amp;"","")</f>
        <v/>
      </c>
    </row>
    <row r="138">
      <c r="A138" s="13">
        <f>IF(COUNT(Ideas!$K$5:$K$204)&gt;=134,134,"")</f>
        <v/>
      </c>
      <c r="B138" s="18">
        <f>IFERROR(INDEX(Ideas!$B$5:$B$204,MATCH(134,Ideas!$K$5:$K$204,0))&amp;"","")</f>
        <v/>
      </c>
      <c r="C138" s="18">
        <f>IFERROR(INDEX(Ideas!$C$5:$C$204,MATCH(134,Ideas!$K$5:$K$204,0))&amp;"","")</f>
        <v/>
      </c>
      <c r="D138" s="18">
        <f>IFERROR(INDEX(Ideas!$H$5:$H$204,MATCH(134,Ideas!$K$5:$K$204,0))&amp;"","")</f>
        <v/>
      </c>
      <c r="E138" s="18">
        <f>IFERROR(INDEX(Ideas!$I$5:$I$204,MATCH(134,Ideas!$K$5:$K$204,0))&amp;"","")</f>
        <v/>
      </c>
    </row>
    <row r="139">
      <c r="A139" s="13">
        <f>IF(COUNT(Ideas!$K$5:$K$204)&gt;=135,135,"")</f>
        <v/>
      </c>
      <c r="B139" s="18">
        <f>IFERROR(INDEX(Ideas!$B$5:$B$204,MATCH(135,Ideas!$K$5:$K$204,0))&amp;"","")</f>
        <v/>
      </c>
      <c r="C139" s="18">
        <f>IFERROR(INDEX(Ideas!$C$5:$C$204,MATCH(135,Ideas!$K$5:$K$204,0))&amp;"","")</f>
        <v/>
      </c>
      <c r="D139" s="18">
        <f>IFERROR(INDEX(Ideas!$H$5:$H$204,MATCH(135,Ideas!$K$5:$K$204,0))&amp;"","")</f>
        <v/>
      </c>
      <c r="E139" s="18">
        <f>IFERROR(INDEX(Ideas!$I$5:$I$204,MATCH(135,Ideas!$K$5:$K$204,0))&amp;"","")</f>
        <v/>
      </c>
    </row>
    <row r="140">
      <c r="A140" s="13">
        <f>IF(COUNT(Ideas!$K$5:$K$204)&gt;=136,136,"")</f>
        <v/>
      </c>
      <c r="B140" s="18">
        <f>IFERROR(INDEX(Ideas!$B$5:$B$204,MATCH(136,Ideas!$K$5:$K$204,0))&amp;"","")</f>
        <v/>
      </c>
      <c r="C140" s="18">
        <f>IFERROR(INDEX(Ideas!$C$5:$C$204,MATCH(136,Ideas!$K$5:$K$204,0))&amp;"","")</f>
        <v/>
      </c>
      <c r="D140" s="18">
        <f>IFERROR(INDEX(Ideas!$H$5:$H$204,MATCH(136,Ideas!$K$5:$K$204,0))&amp;"","")</f>
        <v/>
      </c>
      <c r="E140" s="18">
        <f>IFERROR(INDEX(Ideas!$I$5:$I$204,MATCH(136,Ideas!$K$5:$K$204,0))&amp;"","")</f>
        <v/>
      </c>
    </row>
    <row r="141">
      <c r="A141" s="13">
        <f>IF(COUNT(Ideas!$K$5:$K$204)&gt;=137,137,"")</f>
        <v/>
      </c>
      <c r="B141" s="18">
        <f>IFERROR(INDEX(Ideas!$B$5:$B$204,MATCH(137,Ideas!$K$5:$K$204,0))&amp;"","")</f>
        <v/>
      </c>
      <c r="C141" s="18">
        <f>IFERROR(INDEX(Ideas!$C$5:$C$204,MATCH(137,Ideas!$K$5:$K$204,0))&amp;"","")</f>
        <v/>
      </c>
      <c r="D141" s="18">
        <f>IFERROR(INDEX(Ideas!$H$5:$H$204,MATCH(137,Ideas!$K$5:$K$204,0))&amp;"","")</f>
        <v/>
      </c>
      <c r="E141" s="18">
        <f>IFERROR(INDEX(Ideas!$I$5:$I$204,MATCH(137,Ideas!$K$5:$K$204,0))&amp;"","")</f>
        <v/>
      </c>
    </row>
    <row r="142">
      <c r="A142" s="13">
        <f>IF(COUNT(Ideas!$K$5:$K$204)&gt;=138,138,"")</f>
        <v/>
      </c>
      <c r="B142" s="18">
        <f>IFERROR(INDEX(Ideas!$B$5:$B$204,MATCH(138,Ideas!$K$5:$K$204,0))&amp;"","")</f>
        <v/>
      </c>
      <c r="C142" s="18">
        <f>IFERROR(INDEX(Ideas!$C$5:$C$204,MATCH(138,Ideas!$K$5:$K$204,0))&amp;"","")</f>
        <v/>
      </c>
      <c r="D142" s="18">
        <f>IFERROR(INDEX(Ideas!$H$5:$H$204,MATCH(138,Ideas!$K$5:$K$204,0))&amp;"","")</f>
        <v/>
      </c>
      <c r="E142" s="18">
        <f>IFERROR(INDEX(Ideas!$I$5:$I$204,MATCH(138,Ideas!$K$5:$K$204,0))&amp;"","")</f>
        <v/>
      </c>
    </row>
    <row r="143">
      <c r="A143" s="13">
        <f>IF(COUNT(Ideas!$K$5:$K$204)&gt;=139,139,"")</f>
        <v/>
      </c>
      <c r="B143" s="18">
        <f>IFERROR(INDEX(Ideas!$B$5:$B$204,MATCH(139,Ideas!$K$5:$K$204,0))&amp;"","")</f>
        <v/>
      </c>
      <c r="C143" s="18">
        <f>IFERROR(INDEX(Ideas!$C$5:$C$204,MATCH(139,Ideas!$K$5:$K$204,0))&amp;"","")</f>
        <v/>
      </c>
      <c r="D143" s="18">
        <f>IFERROR(INDEX(Ideas!$H$5:$H$204,MATCH(139,Ideas!$K$5:$K$204,0))&amp;"","")</f>
        <v/>
      </c>
      <c r="E143" s="18">
        <f>IFERROR(INDEX(Ideas!$I$5:$I$204,MATCH(139,Ideas!$K$5:$K$204,0))&amp;"","")</f>
        <v/>
      </c>
    </row>
    <row r="144">
      <c r="A144" s="13">
        <f>IF(COUNT(Ideas!$K$5:$K$204)&gt;=140,140,"")</f>
        <v/>
      </c>
      <c r="B144" s="18">
        <f>IFERROR(INDEX(Ideas!$B$5:$B$204,MATCH(140,Ideas!$K$5:$K$204,0))&amp;"","")</f>
        <v/>
      </c>
      <c r="C144" s="18">
        <f>IFERROR(INDEX(Ideas!$C$5:$C$204,MATCH(140,Ideas!$K$5:$K$204,0))&amp;"","")</f>
        <v/>
      </c>
      <c r="D144" s="18">
        <f>IFERROR(INDEX(Ideas!$H$5:$H$204,MATCH(140,Ideas!$K$5:$K$204,0))&amp;"","")</f>
        <v/>
      </c>
      <c r="E144" s="18">
        <f>IFERROR(INDEX(Ideas!$I$5:$I$204,MATCH(140,Ideas!$K$5:$K$204,0))&amp;"","")</f>
        <v/>
      </c>
    </row>
    <row r="145">
      <c r="A145" s="13">
        <f>IF(COUNT(Ideas!$K$5:$K$204)&gt;=141,141,"")</f>
        <v/>
      </c>
      <c r="B145" s="18">
        <f>IFERROR(INDEX(Ideas!$B$5:$B$204,MATCH(141,Ideas!$K$5:$K$204,0))&amp;"","")</f>
        <v/>
      </c>
      <c r="C145" s="18">
        <f>IFERROR(INDEX(Ideas!$C$5:$C$204,MATCH(141,Ideas!$K$5:$K$204,0))&amp;"","")</f>
        <v/>
      </c>
      <c r="D145" s="18">
        <f>IFERROR(INDEX(Ideas!$H$5:$H$204,MATCH(141,Ideas!$K$5:$K$204,0))&amp;"","")</f>
        <v/>
      </c>
      <c r="E145" s="18">
        <f>IFERROR(INDEX(Ideas!$I$5:$I$204,MATCH(141,Ideas!$K$5:$K$204,0))&amp;"","")</f>
        <v/>
      </c>
    </row>
    <row r="146">
      <c r="A146" s="13">
        <f>IF(COUNT(Ideas!$K$5:$K$204)&gt;=142,142,"")</f>
        <v/>
      </c>
      <c r="B146" s="18">
        <f>IFERROR(INDEX(Ideas!$B$5:$B$204,MATCH(142,Ideas!$K$5:$K$204,0))&amp;"","")</f>
        <v/>
      </c>
      <c r="C146" s="18">
        <f>IFERROR(INDEX(Ideas!$C$5:$C$204,MATCH(142,Ideas!$K$5:$K$204,0))&amp;"","")</f>
        <v/>
      </c>
      <c r="D146" s="18">
        <f>IFERROR(INDEX(Ideas!$H$5:$H$204,MATCH(142,Ideas!$K$5:$K$204,0))&amp;"","")</f>
        <v/>
      </c>
      <c r="E146" s="18">
        <f>IFERROR(INDEX(Ideas!$I$5:$I$204,MATCH(142,Ideas!$K$5:$K$204,0))&amp;"","")</f>
        <v/>
      </c>
    </row>
    <row r="147">
      <c r="A147" s="13">
        <f>IF(COUNT(Ideas!$K$5:$K$204)&gt;=143,143,"")</f>
        <v/>
      </c>
      <c r="B147" s="18">
        <f>IFERROR(INDEX(Ideas!$B$5:$B$204,MATCH(143,Ideas!$K$5:$K$204,0))&amp;"","")</f>
        <v/>
      </c>
      <c r="C147" s="18">
        <f>IFERROR(INDEX(Ideas!$C$5:$C$204,MATCH(143,Ideas!$K$5:$K$204,0))&amp;"","")</f>
        <v/>
      </c>
      <c r="D147" s="18">
        <f>IFERROR(INDEX(Ideas!$H$5:$H$204,MATCH(143,Ideas!$K$5:$K$204,0))&amp;"","")</f>
        <v/>
      </c>
      <c r="E147" s="18">
        <f>IFERROR(INDEX(Ideas!$I$5:$I$204,MATCH(143,Ideas!$K$5:$K$204,0))&amp;"","")</f>
        <v/>
      </c>
    </row>
    <row r="148">
      <c r="A148" s="13">
        <f>IF(COUNT(Ideas!$K$5:$K$204)&gt;=144,144,"")</f>
        <v/>
      </c>
      <c r="B148" s="18">
        <f>IFERROR(INDEX(Ideas!$B$5:$B$204,MATCH(144,Ideas!$K$5:$K$204,0))&amp;"","")</f>
        <v/>
      </c>
      <c r="C148" s="18">
        <f>IFERROR(INDEX(Ideas!$C$5:$C$204,MATCH(144,Ideas!$K$5:$K$204,0))&amp;"","")</f>
        <v/>
      </c>
      <c r="D148" s="18">
        <f>IFERROR(INDEX(Ideas!$H$5:$H$204,MATCH(144,Ideas!$K$5:$K$204,0))&amp;"","")</f>
        <v/>
      </c>
      <c r="E148" s="18">
        <f>IFERROR(INDEX(Ideas!$I$5:$I$204,MATCH(144,Ideas!$K$5:$K$204,0))&amp;"","")</f>
        <v/>
      </c>
    </row>
    <row r="149">
      <c r="A149" s="13">
        <f>IF(COUNT(Ideas!$K$5:$K$204)&gt;=145,145,"")</f>
        <v/>
      </c>
      <c r="B149" s="18">
        <f>IFERROR(INDEX(Ideas!$B$5:$B$204,MATCH(145,Ideas!$K$5:$K$204,0))&amp;"","")</f>
        <v/>
      </c>
      <c r="C149" s="18">
        <f>IFERROR(INDEX(Ideas!$C$5:$C$204,MATCH(145,Ideas!$K$5:$K$204,0))&amp;"","")</f>
        <v/>
      </c>
      <c r="D149" s="18">
        <f>IFERROR(INDEX(Ideas!$H$5:$H$204,MATCH(145,Ideas!$K$5:$K$204,0))&amp;"","")</f>
        <v/>
      </c>
      <c r="E149" s="18">
        <f>IFERROR(INDEX(Ideas!$I$5:$I$204,MATCH(145,Ideas!$K$5:$K$204,0))&amp;"","")</f>
        <v/>
      </c>
    </row>
    <row r="150">
      <c r="A150" s="13">
        <f>IF(COUNT(Ideas!$K$5:$K$204)&gt;=146,146,"")</f>
        <v/>
      </c>
      <c r="B150" s="18">
        <f>IFERROR(INDEX(Ideas!$B$5:$B$204,MATCH(146,Ideas!$K$5:$K$204,0))&amp;"","")</f>
        <v/>
      </c>
      <c r="C150" s="18">
        <f>IFERROR(INDEX(Ideas!$C$5:$C$204,MATCH(146,Ideas!$K$5:$K$204,0))&amp;"","")</f>
        <v/>
      </c>
      <c r="D150" s="18">
        <f>IFERROR(INDEX(Ideas!$H$5:$H$204,MATCH(146,Ideas!$K$5:$K$204,0))&amp;"","")</f>
        <v/>
      </c>
      <c r="E150" s="18">
        <f>IFERROR(INDEX(Ideas!$I$5:$I$204,MATCH(146,Ideas!$K$5:$K$204,0))&amp;"","")</f>
        <v/>
      </c>
    </row>
    <row r="151">
      <c r="A151" s="13">
        <f>IF(COUNT(Ideas!$K$5:$K$204)&gt;=147,147,"")</f>
        <v/>
      </c>
      <c r="B151" s="18">
        <f>IFERROR(INDEX(Ideas!$B$5:$B$204,MATCH(147,Ideas!$K$5:$K$204,0))&amp;"","")</f>
        <v/>
      </c>
      <c r="C151" s="18">
        <f>IFERROR(INDEX(Ideas!$C$5:$C$204,MATCH(147,Ideas!$K$5:$K$204,0))&amp;"","")</f>
        <v/>
      </c>
      <c r="D151" s="18">
        <f>IFERROR(INDEX(Ideas!$H$5:$H$204,MATCH(147,Ideas!$K$5:$K$204,0))&amp;"","")</f>
        <v/>
      </c>
      <c r="E151" s="18">
        <f>IFERROR(INDEX(Ideas!$I$5:$I$204,MATCH(147,Ideas!$K$5:$K$204,0))&amp;"","")</f>
        <v/>
      </c>
    </row>
    <row r="152">
      <c r="A152" s="13">
        <f>IF(COUNT(Ideas!$K$5:$K$204)&gt;=148,148,"")</f>
        <v/>
      </c>
      <c r="B152" s="18">
        <f>IFERROR(INDEX(Ideas!$B$5:$B$204,MATCH(148,Ideas!$K$5:$K$204,0))&amp;"","")</f>
        <v/>
      </c>
      <c r="C152" s="18">
        <f>IFERROR(INDEX(Ideas!$C$5:$C$204,MATCH(148,Ideas!$K$5:$K$204,0))&amp;"","")</f>
        <v/>
      </c>
      <c r="D152" s="18">
        <f>IFERROR(INDEX(Ideas!$H$5:$H$204,MATCH(148,Ideas!$K$5:$K$204,0))&amp;"","")</f>
        <v/>
      </c>
      <c r="E152" s="18">
        <f>IFERROR(INDEX(Ideas!$I$5:$I$204,MATCH(148,Ideas!$K$5:$K$204,0))&amp;"","")</f>
        <v/>
      </c>
    </row>
    <row r="153">
      <c r="A153" s="13">
        <f>IF(COUNT(Ideas!$K$5:$K$204)&gt;=149,149,"")</f>
        <v/>
      </c>
      <c r="B153" s="18">
        <f>IFERROR(INDEX(Ideas!$B$5:$B$204,MATCH(149,Ideas!$K$5:$K$204,0))&amp;"","")</f>
        <v/>
      </c>
      <c r="C153" s="18">
        <f>IFERROR(INDEX(Ideas!$C$5:$C$204,MATCH(149,Ideas!$K$5:$K$204,0))&amp;"","")</f>
        <v/>
      </c>
      <c r="D153" s="18">
        <f>IFERROR(INDEX(Ideas!$H$5:$H$204,MATCH(149,Ideas!$K$5:$K$204,0))&amp;"","")</f>
        <v/>
      </c>
      <c r="E153" s="18">
        <f>IFERROR(INDEX(Ideas!$I$5:$I$204,MATCH(149,Ideas!$K$5:$K$204,0))&amp;"","")</f>
        <v/>
      </c>
    </row>
    <row r="154">
      <c r="A154" s="13">
        <f>IF(COUNT(Ideas!$K$5:$K$204)&gt;=150,150,"")</f>
        <v/>
      </c>
      <c r="B154" s="18">
        <f>IFERROR(INDEX(Ideas!$B$5:$B$204,MATCH(150,Ideas!$K$5:$K$204,0))&amp;"","")</f>
        <v/>
      </c>
      <c r="C154" s="18">
        <f>IFERROR(INDEX(Ideas!$C$5:$C$204,MATCH(150,Ideas!$K$5:$K$204,0))&amp;"","")</f>
        <v/>
      </c>
      <c r="D154" s="18">
        <f>IFERROR(INDEX(Ideas!$H$5:$H$204,MATCH(150,Ideas!$K$5:$K$204,0))&amp;"","")</f>
        <v/>
      </c>
      <c r="E154" s="18">
        <f>IFERROR(INDEX(Ideas!$I$5:$I$204,MATCH(150,Ideas!$K$5:$K$204,0))&amp;"","")</f>
        <v/>
      </c>
    </row>
    <row r="155">
      <c r="A155" s="13">
        <f>IF(COUNT(Ideas!$K$5:$K$204)&gt;=151,151,"")</f>
        <v/>
      </c>
      <c r="B155" s="18">
        <f>IFERROR(INDEX(Ideas!$B$5:$B$204,MATCH(151,Ideas!$K$5:$K$204,0))&amp;"","")</f>
        <v/>
      </c>
      <c r="C155" s="18">
        <f>IFERROR(INDEX(Ideas!$C$5:$C$204,MATCH(151,Ideas!$K$5:$K$204,0))&amp;"","")</f>
        <v/>
      </c>
      <c r="D155" s="18">
        <f>IFERROR(INDEX(Ideas!$H$5:$H$204,MATCH(151,Ideas!$K$5:$K$204,0))&amp;"","")</f>
        <v/>
      </c>
      <c r="E155" s="18">
        <f>IFERROR(INDEX(Ideas!$I$5:$I$204,MATCH(151,Ideas!$K$5:$K$204,0))&amp;"","")</f>
        <v/>
      </c>
    </row>
    <row r="156">
      <c r="A156" s="13">
        <f>IF(COUNT(Ideas!$K$5:$K$204)&gt;=152,152,"")</f>
        <v/>
      </c>
      <c r="B156" s="18">
        <f>IFERROR(INDEX(Ideas!$B$5:$B$204,MATCH(152,Ideas!$K$5:$K$204,0))&amp;"","")</f>
        <v/>
      </c>
      <c r="C156" s="18">
        <f>IFERROR(INDEX(Ideas!$C$5:$C$204,MATCH(152,Ideas!$K$5:$K$204,0))&amp;"","")</f>
        <v/>
      </c>
      <c r="D156" s="18">
        <f>IFERROR(INDEX(Ideas!$H$5:$H$204,MATCH(152,Ideas!$K$5:$K$204,0))&amp;"","")</f>
        <v/>
      </c>
      <c r="E156" s="18">
        <f>IFERROR(INDEX(Ideas!$I$5:$I$204,MATCH(152,Ideas!$K$5:$K$204,0))&amp;"","")</f>
        <v/>
      </c>
    </row>
    <row r="157">
      <c r="A157" s="13">
        <f>IF(COUNT(Ideas!$K$5:$K$204)&gt;=153,153,"")</f>
        <v/>
      </c>
      <c r="B157" s="18">
        <f>IFERROR(INDEX(Ideas!$B$5:$B$204,MATCH(153,Ideas!$K$5:$K$204,0))&amp;"","")</f>
        <v/>
      </c>
      <c r="C157" s="18">
        <f>IFERROR(INDEX(Ideas!$C$5:$C$204,MATCH(153,Ideas!$K$5:$K$204,0))&amp;"","")</f>
        <v/>
      </c>
      <c r="D157" s="18">
        <f>IFERROR(INDEX(Ideas!$H$5:$H$204,MATCH(153,Ideas!$K$5:$K$204,0))&amp;"","")</f>
        <v/>
      </c>
      <c r="E157" s="18">
        <f>IFERROR(INDEX(Ideas!$I$5:$I$204,MATCH(153,Ideas!$K$5:$K$204,0))&amp;"","")</f>
        <v/>
      </c>
    </row>
    <row r="158">
      <c r="A158" s="13">
        <f>IF(COUNT(Ideas!$K$5:$K$204)&gt;=154,154,"")</f>
        <v/>
      </c>
      <c r="B158" s="18">
        <f>IFERROR(INDEX(Ideas!$B$5:$B$204,MATCH(154,Ideas!$K$5:$K$204,0))&amp;"","")</f>
        <v/>
      </c>
      <c r="C158" s="18">
        <f>IFERROR(INDEX(Ideas!$C$5:$C$204,MATCH(154,Ideas!$K$5:$K$204,0))&amp;"","")</f>
        <v/>
      </c>
      <c r="D158" s="18">
        <f>IFERROR(INDEX(Ideas!$H$5:$H$204,MATCH(154,Ideas!$K$5:$K$204,0))&amp;"","")</f>
        <v/>
      </c>
      <c r="E158" s="18">
        <f>IFERROR(INDEX(Ideas!$I$5:$I$204,MATCH(154,Ideas!$K$5:$K$204,0))&amp;"","")</f>
        <v/>
      </c>
    </row>
    <row r="159">
      <c r="A159" s="13">
        <f>IF(COUNT(Ideas!$K$5:$K$204)&gt;=155,155,"")</f>
        <v/>
      </c>
      <c r="B159" s="18">
        <f>IFERROR(INDEX(Ideas!$B$5:$B$204,MATCH(155,Ideas!$K$5:$K$204,0))&amp;"","")</f>
        <v/>
      </c>
      <c r="C159" s="18">
        <f>IFERROR(INDEX(Ideas!$C$5:$C$204,MATCH(155,Ideas!$K$5:$K$204,0))&amp;"","")</f>
        <v/>
      </c>
      <c r="D159" s="18">
        <f>IFERROR(INDEX(Ideas!$H$5:$H$204,MATCH(155,Ideas!$K$5:$K$204,0))&amp;"","")</f>
        <v/>
      </c>
      <c r="E159" s="18">
        <f>IFERROR(INDEX(Ideas!$I$5:$I$204,MATCH(155,Ideas!$K$5:$K$204,0))&amp;"","")</f>
        <v/>
      </c>
    </row>
    <row r="160">
      <c r="A160" s="13">
        <f>IF(COUNT(Ideas!$K$5:$K$204)&gt;=156,156,"")</f>
        <v/>
      </c>
      <c r="B160" s="18">
        <f>IFERROR(INDEX(Ideas!$B$5:$B$204,MATCH(156,Ideas!$K$5:$K$204,0))&amp;"","")</f>
        <v/>
      </c>
      <c r="C160" s="18">
        <f>IFERROR(INDEX(Ideas!$C$5:$C$204,MATCH(156,Ideas!$K$5:$K$204,0))&amp;"","")</f>
        <v/>
      </c>
      <c r="D160" s="18">
        <f>IFERROR(INDEX(Ideas!$H$5:$H$204,MATCH(156,Ideas!$K$5:$K$204,0))&amp;"","")</f>
        <v/>
      </c>
      <c r="E160" s="18">
        <f>IFERROR(INDEX(Ideas!$I$5:$I$204,MATCH(156,Ideas!$K$5:$K$204,0))&amp;"","")</f>
        <v/>
      </c>
    </row>
    <row r="161">
      <c r="A161" s="13">
        <f>IF(COUNT(Ideas!$K$5:$K$204)&gt;=157,157,"")</f>
        <v/>
      </c>
      <c r="B161" s="18">
        <f>IFERROR(INDEX(Ideas!$B$5:$B$204,MATCH(157,Ideas!$K$5:$K$204,0))&amp;"","")</f>
        <v/>
      </c>
      <c r="C161" s="18">
        <f>IFERROR(INDEX(Ideas!$C$5:$C$204,MATCH(157,Ideas!$K$5:$K$204,0))&amp;"","")</f>
        <v/>
      </c>
      <c r="D161" s="18">
        <f>IFERROR(INDEX(Ideas!$H$5:$H$204,MATCH(157,Ideas!$K$5:$K$204,0))&amp;"","")</f>
        <v/>
      </c>
      <c r="E161" s="18">
        <f>IFERROR(INDEX(Ideas!$I$5:$I$204,MATCH(157,Ideas!$K$5:$K$204,0))&amp;"","")</f>
        <v/>
      </c>
    </row>
    <row r="162">
      <c r="A162" s="13">
        <f>IF(COUNT(Ideas!$K$5:$K$204)&gt;=158,158,"")</f>
        <v/>
      </c>
      <c r="B162" s="18">
        <f>IFERROR(INDEX(Ideas!$B$5:$B$204,MATCH(158,Ideas!$K$5:$K$204,0))&amp;"","")</f>
        <v/>
      </c>
      <c r="C162" s="18">
        <f>IFERROR(INDEX(Ideas!$C$5:$C$204,MATCH(158,Ideas!$K$5:$K$204,0))&amp;"","")</f>
        <v/>
      </c>
      <c r="D162" s="18">
        <f>IFERROR(INDEX(Ideas!$H$5:$H$204,MATCH(158,Ideas!$K$5:$K$204,0))&amp;"","")</f>
        <v/>
      </c>
      <c r="E162" s="18">
        <f>IFERROR(INDEX(Ideas!$I$5:$I$204,MATCH(158,Ideas!$K$5:$K$204,0))&amp;"","")</f>
        <v/>
      </c>
    </row>
    <row r="163">
      <c r="A163" s="13">
        <f>IF(COUNT(Ideas!$K$5:$K$204)&gt;=159,159,"")</f>
        <v/>
      </c>
      <c r="B163" s="18">
        <f>IFERROR(INDEX(Ideas!$B$5:$B$204,MATCH(159,Ideas!$K$5:$K$204,0))&amp;"","")</f>
        <v/>
      </c>
      <c r="C163" s="18">
        <f>IFERROR(INDEX(Ideas!$C$5:$C$204,MATCH(159,Ideas!$K$5:$K$204,0))&amp;"","")</f>
        <v/>
      </c>
      <c r="D163" s="18">
        <f>IFERROR(INDEX(Ideas!$H$5:$H$204,MATCH(159,Ideas!$K$5:$K$204,0))&amp;"","")</f>
        <v/>
      </c>
      <c r="E163" s="18">
        <f>IFERROR(INDEX(Ideas!$I$5:$I$204,MATCH(159,Ideas!$K$5:$K$204,0))&amp;"","")</f>
        <v/>
      </c>
    </row>
    <row r="164">
      <c r="A164" s="13">
        <f>IF(COUNT(Ideas!$K$5:$K$204)&gt;=160,160,"")</f>
        <v/>
      </c>
      <c r="B164" s="18">
        <f>IFERROR(INDEX(Ideas!$B$5:$B$204,MATCH(160,Ideas!$K$5:$K$204,0))&amp;"","")</f>
        <v/>
      </c>
      <c r="C164" s="18">
        <f>IFERROR(INDEX(Ideas!$C$5:$C$204,MATCH(160,Ideas!$K$5:$K$204,0))&amp;"","")</f>
        <v/>
      </c>
      <c r="D164" s="18">
        <f>IFERROR(INDEX(Ideas!$H$5:$H$204,MATCH(160,Ideas!$K$5:$K$204,0))&amp;"","")</f>
        <v/>
      </c>
      <c r="E164" s="18">
        <f>IFERROR(INDEX(Ideas!$I$5:$I$204,MATCH(160,Ideas!$K$5:$K$204,0))&amp;"","")</f>
        <v/>
      </c>
    </row>
    <row r="165">
      <c r="A165" s="13">
        <f>IF(COUNT(Ideas!$K$5:$K$204)&gt;=161,161,"")</f>
        <v/>
      </c>
      <c r="B165" s="18">
        <f>IFERROR(INDEX(Ideas!$B$5:$B$204,MATCH(161,Ideas!$K$5:$K$204,0))&amp;"","")</f>
        <v/>
      </c>
      <c r="C165" s="18">
        <f>IFERROR(INDEX(Ideas!$C$5:$C$204,MATCH(161,Ideas!$K$5:$K$204,0))&amp;"","")</f>
        <v/>
      </c>
      <c r="D165" s="18">
        <f>IFERROR(INDEX(Ideas!$H$5:$H$204,MATCH(161,Ideas!$K$5:$K$204,0))&amp;"","")</f>
        <v/>
      </c>
      <c r="E165" s="18">
        <f>IFERROR(INDEX(Ideas!$I$5:$I$204,MATCH(161,Ideas!$K$5:$K$204,0))&amp;"","")</f>
        <v/>
      </c>
    </row>
    <row r="166">
      <c r="A166" s="13">
        <f>IF(COUNT(Ideas!$K$5:$K$204)&gt;=162,162,"")</f>
        <v/>
      </c>
      <c r="B166" s="18">
        <f>IFERROR(INDEX(Ideas!$B$5:$B$204,MATCH(162,Ideas!$K$5:$K$204,0))&amp;"","")</f>
        <v/>
      </c>
      <c r="C166" s="18">
        <f>IFERROR(INDEX(Ideas!$C$5:$C$204,MATCH(162,Ideas!$K$5:$K$204,0))&amp;"","")</f>
        <v/>
      </c>
      <c r="D166" s="18">
        <f>IFERROR(INDEX(Ideas!$H$5:$H$204,MATCH(162,Ideas!$K$5:$K$204,0))&amp;"","")</f>
        <v/>
      </c>
      <c r="E166" s="18">
        <f>IFERROR(INDEX(Ideas!$I$5:$I$204,MATCH(162,Ideas!$K$5:$K$204,0))&amp;"","")</f>
        <v/>
      </c>
    </row>
    <row r="167">
      <c r="A167" s="13">
        <f>IF(COUNT(Ideas!$K$5:$K$204)&gt;=163,163,"")</f>
        <v/>
      </c>
      <c r="B167" s="18">
        <f>IFERROR(INDEX(Ideas!$B$5:$B$204,MATCH(163,Ideas!$K$5:$K$204,0))&amp;"","")</f>
        <v/>
      </c>
      <c r="C167" s="18">
        <f>IFERROR(INDEX(Ideas!$C$5:$C$204,MATCH(163,Ideas!$K$5:$K$204,0))&amp;"","")</f>
        <v/>
      </c>
      <c r="D167" s="18">
        <f>IFERROR(INDEX(Ideas!$H$5:$H$204,MATCH(163,Ideas!$K$5:$K$204,0))&amp;"","")</f>
        <v/>
      </c>
      <c r="E167" s="18">
        <f>IFERROR(INDEX(Ideas!$I$5:$I$204,MATCH(163,Ideas!$K$5:$K$204,0))&amp;"","")</f>
        <v/>
      </c>
    </row>
    <row r="168">
      <c r="A168" s="13">
        <f>IF(COUNT(Ideas!$K$5:$K$204)&gt;=164,164,"")</f>
        <v/>
      </c>
      <c r="B168" s="18">
        <f>IFERROR(INDEX(Ideas!$B$5:$B$204,MATCH(164,Ideas!$K$5:$K$204,0))&amp;"","")</f>
        <v/>
      </c>
      <c r="C168" s="18">
        <f>IFERROR(INDEX(Ideas!$C$5:$C$204,MATCH(164,Ideas!$K$5:$K$204,0))&amp;"","")</f>
        <v/>
      </c>
      <c r="D168" s="18">
        <f>IFERROR(INDEX(Ideas!$H$5:$H$204,MATCH(164,Ideas!$K$5:$K$204,0))&amp;"","")</f>
        <v/>
      </c>
      <c r="E168" s="18">
        <f>IFERROR(INDEX(Ideas!$I$5:$I$204,MATCH(164,Ideas!$K$5:$K$204,0))&amp;"","")</f>
        <v/>
      </c>
    </row>
    <row r="169">
      <c r="A169" s="13">
        <f>IF(COUNT(Ideas!$K$5:$K$204)&gt;=165,165,"")</f>
        <v/>
      </c>
      <c r="B169" s="18">
        <f>IFERROR(INDEX(Ideas!$B$5:$B$204,MATCH(165,Ideas!$K$5:$K$204,0))&amp;"","")</f>
        <v/>
      </c>
      <c r="C169" s="18">
        <f>IFERROR(INDEX(Ideas!$C$5:$C$204,MATCH(165,Ideas!$K$5:$K$204,0))&amp;"","")</f>
        <v/>
      </c>
      <c r="D169" s="18">
        <f>IFERROR(INDEX(Ideas!$H$5:$H$204,MATCH(165,Ideas!$K$5:$K$204,0))&amp;"","")</f>
        <v/>
      </c>
      <c r="E169" s="18">
        <f>IFERROR(INDEX(Ideas!$I$5:$I$204,MATCH(165,Ideas!$K$5:$K$204,0))&amp;"","")</f>
        <v/>
      </c>
    </row>
    <row r="170">
      <c r="A170" s="13">
        <f>IF(COUNT(Ideas!$K$5:$K$204)&gt;=166,166,"")</f>
        <v/>
      </c>
      <c r="B170" s="18">
        <f>IFERROR(INDEX(Ideas!$B$5:$B$204,MATCH(166,Ideas!$K$5:$K$204,0))&amp;"","")</f>
        <v/>
      </c>
      <c r="C170" s="18">
        <f>IFERROR(INDEX(Ideas!$C$5:$C$204,MATCH(166,Ideas!$K$5:$K$204,0))&amp;"","")</f>
        <v/>
      </c>
      <c r="D170" s="18">
        <f>IFERROR(INDEX(Ideas!$H$5:$H$204,MATCH(166,Ideas!$K$5:$K$204,0))&amp;"","")</f>
        <v/>
      </c>
      <c r="E170" s="18">
        <f>IFERROR(INDEX(Ideas!$I$5:$I$204,MATCH(166,Ideas!$K$5:$K$204,0))&amp;"","")</f>
        <v/>
      </c>
    </row>
    <row r="171">
      <c r="A171" s="13">
        <f>IF(COUNT(Ideas!$K$5:$K$204)&gt;=167,167,"")</f>
        <v/>
      </c>
      <c r="B171" s="18">
        <f>IFERROR(INDEX(Ideas!$B$5:$B$204,MATCH(167,Ideas!$K$5:$K$204,0))&amp;"","")</f>
        <v/>
      </c>
      <c r="C171" s="18">
        <f>IFERROR(INDEX(Ideas!$C$5:$C$204,MATCH(167,Ideas!$K$5:$K$204,0))&amp;"","")</f>
        <v/>
      </c>
      <c r="D171" s="18">
        <f>IFERROR(INDEX(Ideas!$H$5:$H$204,MATCH(167,Ideas!$K$5:$K$204,0))&amp;"","")</f>
        <v/>
      </c>
      <c r="E171" s="18">
        <f>IFERROR(INDEX(Ideas!$I$5:$I$204,MATCH(167,Ideas!$K$5:$K$204,0))&amp;"","")</f>
        <v/>
      </c>
    </row>
    <row r="172">
      <c r="A172" s="13">
        <f>IF(COUNT(Ideas!$K$5:$K$204)&gt;=168,168,"")</f>
        <v/>
      </c>
      <c r="B172" s="18">
        <f>IFERROR(INDEX(Ideas!$B$5:$B$204,MATCH(168,Ideas!$K$5:$K$204,0))&amp;"","")</f>
        <v/>
      </c>
      <c r="C172" s="18">
        <f>IFERROR(INDEX(Ideas!$C$5:$C$204,MATCH(168,Ideas!$K$5:$K$204,0))&amp;"","")</f>
        <v/>
      </c>
      <c r="D172" s="18">
        <f>IFERROR(INDEX(Ideas!$H$5:$H$204,MATCH(168,Ideas!$K$5:$K$204,0))&amp;"","")</f>
        <v/>
      </c>
      <c r="E172" s="18">
        <f>IFERROR(INDEX(Ideas!$I$5:$I$204,MATCH(168,Ideas!$K$5:$K$204,0))&amp;"","")</f>
        <v/>
      </c>
    </row>
    <row r="173">
      <c r="A173" s="13">
        <f>IF(COUNT(Ideas!$K$5:$K$204)&gt;=169,169,"")</f>
        <v/>
      </c>
      <c r="B173" s="18">
        <f>IFERROR(INDEX(Ideas!$B$5:$B$204,MATCH(169,Ideas!$K$5:$K$204,0))&amp;"","")</f>
        <v/>
      </c>
      <c r="C173" s="18">
        <f>IFERROR(INDEX(Ideas!$C$5:$C$204,MATCH(169,Ideas!$K$5:$K$204,0))&amp;"","")</f>
        <v/>
      </c>
      <c r="D173" s="18">
        <f>IFERROR(INDEX(Ideas!$H$5:$H$204,MATCH(169,Ideas!$K$5:$K$204,0))&amp;"","")</f>
        <v/>
      </c>
      <c r="E173" s="18">
        <f>IFERROR(INDEX(Ideas!$I$5:$I$204,MATCH(169,Ideas!$K$5:$K$204,0))&amp;"","")</f>
        <v/>
      </c>
    </row>
    <row r="174">
      <c r="A174" s="13">
        <f>IF(COUNT(Ideas!$K$5:$K$204)&gt;=170,170,"")</f>
        <v/>
      </c>
      <c r="B174" s="18">
        <f>IFERROR(INDEX(Ideas!$B$5:$B$204,MATCH(170,Ideas!$K$5:$K$204,0))&amp;"","")</f>
        <v/>
      </c>
      <c r="C174" s="18">
        <f>IFERROR(INDEX(Ideas!$C$5:$C$204,MATCH(170,Ideas!$K$5:$K$204,0))&amp;"","")</f>
        <v/>
      </c>
      <c r="D174" s="18">
        <f>IFERROR(INDEX(Ideas!$H$5:$H$204,MATCH(170,Ideas!$K$5:$K$204,0))&amp;"","")</f>
        <v/>
      </c>
      <c r="E174" s="18">
        <f>IFERROR(INDEX(Ideas!$I$5:$I$204,MATCH(170,Ideas!$K$5:$K$204,0))&amp;"","")</f>
        <v/>
      </c>
    </row>
    <row r="175">
      <c r="A175" s="13">
        <f>IF(COUNT(Ideas!$K$5:$K$204)&gt;=171,171,"")</f>
        <v/>
      </c>
      <c r="B175" s="18">
        <f>IFERROR(INDEX(Ideas!$B$5:$B$204,MATCH(171,Ideas!$K$5:$K$204,0))&amp;"","")</f>
        <v/>
      </c>
      <c r="C175" s="18">
        <f>IFERROR(INDEX(Ideas!$C$5:$C$204,MATCH(171,Ideas!$K$5:$K$204,0))&amp;"","")</f>
        <v/>
      </c>
      <c r="D175" s="18">
        <f>IFERROR(INDEX(Ideas!$H$5:$H$204,MATCH(171,Ideas!$K$5:$K$204,0))&amp;"","")</f>
        <v/>
      </c>
      <c r="E175" s="18">
        <f>IFERROR(INDEX(Ideas!$I$5:$I$204,MATCH(171,Ideas!$K$5:$K$204,0))&amp;"","")</f>
        <v/>
      </c>
    </row>
    <row r="176">
      <c r="A176" s="13">
        <f>IF(COUNT(Ideas!$K$5:$K$204)&gt;=172,172,"")</f>
        <v/>
      </c>
      <c r="B176" s="18">
        <f>IFERROR(INDEX(Ideas!$B$5:$B$204,MATCH(172,Ideas!$K$5:$K$204,0))&amp;"","")</f>
        <v/>
      </c>
      <c r="C176" s="18">
        <f>IFERROR(INDEX(Ideas!$C$5:$C$204,MATCH(172,Ideas!$K$5:$K$204,0))&amp;"","")</f>
        <v/>
      </c>
      <c r="D176" s="18">
        <f>IFERROR(INDEX(Ideas!$H$5:$H$204,MATCH(172,Ideas!$K$5:$K$204,0))&amp;"","")</f>
        <v/>
      </c>
      <c r="E176" s="18">
        <f>IFERROR(INDEX(Ideas!$I$5:$I$204,MATCH(172,Ideas!$K$5:$K$204,0))&amp;"","")</f>
        <v/>
      </c>
    </row>
    <row r="177">
      <c r="A177" s="13">
        <f>IF(COUNT(Ideas!$K$5:$K$204)&gt;=173,173,"")</f>
        <v/>
      </c>
      <c r="B177" s="18">
        <f>IFERROR(INDEX(Ideas!$B$5:$B$204,MATCH(173,Ideas!$K$5:$K$204,0))&amp;"","")</f>
        <v/>
      </c>
      <c r="C177" s="18">
        <f>IFERROR(INDEX(Ideas!$C$5:$C$204,MATCH(173,Ideas!$K$5:$K$204,0))&amp;"","")</f>
        <v/>
      </c>
      <c r="D177" s="18">
        <f>IFERROR(INDEX(Ideas!$H$5:$H$204,MATCH(173,Ideas!$K$5:$K$204,0))&amp;"","")</f>
        <v/>
      </c>
      <c r="E177" s="18">
        <f>IFERROR(INDEX(Ideas!$I$5:$I$204,MATCH(173,Ideas!$K$5:$K$204,0))&amp;"","")</f>
        <v/>
      </c>
    </row>
    <row r="178">
      <c r="A178" s="13">
        <f>IF(COUNT(Ideas!$K$5:$K$204)&gt;=174,174,"")</f>
        <v/>
      </c>
      <c r="B178" s="18">
        <f>IFERROR(INDEX(Ideas!$B$5:$B$204,MATCH(174,Ideas!$K$5:$K$204,0))&amp;"","")</f>
        <v/>
      </c>
      <c r="C178" s="18">
        <f>IFERROR(INDEX(Ideas!$C$5:$C$204,MATCH(174,Ideas!$K$5:$K$204,0))&amp;"","")</f>
        <v/>
      </c>
      <c r="D178" s="18">
        <f>IFERROR(INDEX(Ideas!$H$5:$H$204,MATCH(174,Ideas!$K$5:$K$204,0))&amp;"","")</f>
        <v/>
      </c>
      <c r="E178" s="18">
        <f>IFERROR(INDEX(Ideas!$I$5:$I$204,MATCH(174,Ideas!$K$5:$K$204,0))&amp;"","")</f>
        <v/>
      </c>
    </row>
    <row r="179">
      <c r="A179" s="13">
        <f>IF(COUNT(Ideas!$K$5:$K$204)&gt;=175,175,"")</f>
        <v/>
      </c>
      <c r="B179" s="18">
        <f>IFERROR(INDEX(Ideas!$B$5:$B$204,MATCH(175,Ideas!$K$5:$K$204,0))&amp;"","")</f>
        <v/>
      </c>
      <c r="C179" s="18">
        <f>IFERROR(INDEX(Ideas!$C$5:$C$204,MATCH(175,Ideas!$K$5:$K$204,0))&amp;"","")</f>
        <v/>
      </c>
      <c r="D179" s="18">
        <f>IFERROR(INDEX(Ideas!$H$5:$H$204,MATCH(175,Ideas!$K$5:$K$204,0))&amp;"","")</f>
        <v/>
      </c>
      <c r="E179" s="18">
        <f>IFERROR(INDEX(Ideas!$I$5:$I$204,MATCH(175,Ideas!$K$5:$K$204,0))&amp;"","")</f>
        <v/>
      </c>
    </row>
    <row r="180">
      <c r="A180" s="13">
        <f>IF(COUNT(Ideas!$K$5:$K$204)&gt;=176,176,"")</f>
        <v/>
      </c>
      <c r="B180" s="18">
        <f>IFERROR(INDEX(Ideas!$B$5:$B$204,MATCH(176,Ideas!$K$5:$K$204,0))&amp;"","")</f>
        <v/>
      </c>
      <c r="C180" s="18">
        <f>IFERROR(INDEX(Ideas!$C$5:$C$204,MATCH(176,Ideas!$K$5:$K$204,0))&amp;"","")</f>
        <v/>
      </c>
      <c r="D180" s="18">
        <f>IFERROR(INDEX(Ideas!$H$5:$H$204,MATCH(176,Ideas!$K$5:$K$204,0))&amp;"","")</f>
        <v/>
      </c>
      <c r="E180" s="18">
        <f>IFERROR(INDEX(Ideas!$I$5:$I$204,MATCH(176,Ideas!$K$5:$K$204,0))&amp;"","")</f>
        <v/>
      </c>
    </row>
    <row r="181">
      <c r="A181" s="13">
        <f>IF(COUNT(Ideas!$K$5:$K$204)&gt;=177,177,"")</f>
        <v/>
      </c>
      <c r="B181" s="18">
        <f>IFERROR(INDEX(Ideas!$B$5:$B$204,MATCH(177,Ideas!$K$5:$K$204,0))&amp;"","")</f>
        <v/>
      </c>
      <c r="C181" s="18">
        <f>IFERROR(INDEX(Ideas!$C$5:$C$204,MATCH(177,Ideas!$K$5:$K$204,0))&amp;"","")</f>
        <v/>
      </c>
      <c r="D181" s="18">
        <f>IFERROR(INDEX(Ideas!$H$5:$H$204,MATCH(177,Ideas!$K$5:$K$204,0))&amp;"","")</f>
        <v/>
      </c>
      <c r="E181" s="18">
        <f>IFERROR(INDEX(Ideas!$I$5:$I$204,MATCH(177,Ideas!$K$5:$K$204,0))&amp;"","")</f>
        <v/>
      </c>
    </row>
    <row r="182">
      <c r="A182" s="13">
        <f>IF(COUNT(Ideas!$K$5:$K$204)&gt;=178,178,"")</f>
        <v/>
      </c>
      <c r="B182" s="18">
        <f>IFERROR(INDEX(Ideas!$B$5:$B$204,MATCH(178,Ideas!$K$5:$K$204,0))&amp;"","")</f>
        <v/>
      </c>
      <c r="C182" s="18">
        <f>IFERROR(INDEX(Ideas!$C$5:$C$204,MATCH(178,Ideas!$K$5:$K$204,0))&amp;"","")</f>
        <v/>
      </c>
      <c r="D182" s="18">
        <f>IFERROR(INDEX(Ideas!$H$5:$H$204,MATCH(178,Ideas!$K$5:$K$204,0))&amp;"","")</f>
        <v/>
      </c>
      <c r="E182" s="18">
        <f>IFERROR(INDEX(Ideas!$I$5:$I$204,MATCH(178,Ideas!$K$5:$K$204,0))&amp;"","")</f>
        <v/>
      </c>
    </row>
    <row r="183">
      <c r="A183" s="13">
        <f>IF(COUNT(Ideas!$K$5:$K$204)&gt;=179,179,"")</f>
        <v/>
      </c>
      <c r="B183" s="18">
        <f>IFERROR(INDEX(Ideas!$B$5:$B$204,MATCH(179,Ideas!$K$5:$K$204,0))&amp;"","")</f>
        <v/>
      </c>
      <c r="C183" s="18">
        <f>IFERROR(INDEX(Ideas!$C$5:$C$204,MATCH(179,Ideas!$K$5:$K$204,0))&amp;"","")</f>
        <v/>
      </c>
      <c r="D183" s="18">
        <f>IFERROR(INDEX(Ideas!$H$5:$H$204,MATCH(179,Ideas!$K$5:$K$204,0))&amp;"","")</f>
        <v/>
      </c>
      <c r="E183" s="18">
        <f>IFERROR(INDEX(Ideas!$I$5:$I$204,MATCH(179,Ideas!$K$5:$K$204,0))&amp;"","")</f>
        <v/>
      </c>
    </row>
    <row r="184">
      <c r="A184" s="13">
        <f>IF(COUNT(Ideas!$K$5:$K$204)&gt;=180,180,"")</f>
        <v/>
      </c>
      <c r="B184" s="18">
        <f>IFERROR(INDEX(Ideas!$B$5:$B$204,MATCH(180,Ideas!$K$5:$K$204,0))&amp;"","")</f>
        <v/>
      </c>
      <c r="C184" s="18">
        <f>IFERROR(INDEX(Ideas!$C$5:$C$204,MATCH(180,Ideas!$K$5:$K$204,0))&amp;"","")</f>
        <v/>
      </c>
      <c r="D184" s="18">
        <f>IFERROR(INDEX(Ideas!$H$5:$H$204,MATCH(180,Ideas!$K$5:$K$204,0))&amp;"","")</f>
        <v/>
      </c>
      <c r="E184" s="18">
        <f>IFERROR(INDEX(Ideas!$I$5:$I$204,MATCH(180,Ideas!$K$5:$K$204,0))&amp;"","")</f>
        <v/>
      </c>
    </row>
    <row r="185">
      <c r="A185" s="13">
        <f>IF(COUNT(Ideas!$K$5:$K$204)&gt;=181,181,"")</f>
        <v/>
      </c>
      <c r="B185" s="18">
        <f>IFERROR(INDEX(Ideas!$B$5:$B$204,MATCH(181,Ideas!$K$5:$K$204,0))&amp;"","")</f>
        <v/>
      </c>
      <c r="C185" s="18">
        <f>IFERROR(INDEX(Ideas!$C$5:$C$204,MATCH(181,Ideas!$K$5:$K$204,0))&amp;"","")</f>
        <v/>
      </c>
      <c r="D185" s="18">
        <f>IFERROR(INDEX(Ideas!$H$5:$H$204,MATCH(181,Ideas!$K$5:$K$204,0))&amp;"","")</f>
        <v/>
      </c>
      <c r="E185" s="18">
        <f>IFERROR(INDEX(Ideas!$I$5:$I$204,MATCH(181,Ideas!$K$5:$K$204,0))&amp;"","")</f>
        <v/>
      </c>
    </row>
    <row r="186">
      <c r="A186" s="13">
        <f>IF(COUNT(Ideas!$K$5:$K$204)&gt;=182,182,"")</f>
        <v/>
      </c>
      <c r="B186" s="18">
        <f>IFERROR(INDEX(Ideas!$B$5:$B$204,MATCH(182,Ideas!$K$5:$K$204,0))&amp;"","")</f>
        <v/>
      </c>
      <c r="C186" s="18">
        <f>IFERROR(INDEX(Ideas!$C$5:$C$204,MATCH(182,Ideas!$K$5:$K$204,0))&amp;"","")</f>
        <v/>
      </c>
      <c r="D186" s="18">
        <f>IFERROR(INDEX(Ideas!$H$5:$H$204,MATCH(182,Ideas!$K$5:$K$204,0))&amp;"","")</f>
        <v/>
      </c>
      <c r="E186" s="18">
        <f>IFERROR(INDEX(Ideas!$I$5:$I$204,MATCH(182,Ideas!$K$5:$K$204,0))&amp;"","")</f>
        <v/>
      </c>
    </row>
    <row r="187">
      <c r="A187" s="13">
        <f>IF(COUNT(Ideas!$K$5:$K$204)&gt;=183,183,"")</f>
        <v/>
      </c>
      <c r="B187" s="18">
        <f>IFERROR(INDEX(Ideas!$B$5:$B$204,MATCH(183,Ideas!$K$5:$K$204,0))&amp;"","")</f>
        <v/>
      </c>
      <c r="C187" s="18">
        <f>IFERROR(INDEX(Ideas!$C$5:$C$204,MATCH(183,Ideas!$K$5:$K$204,0))&amp;"","")</f>
        <v/>
      </c>
      <c r="D187" s="18">
        <f>IFERROR(INDEX(Ideas!$H$5:$H$204,MATCH(183,Ideas!$K$5:$K$204,0))&amp;"","")</f>
        <v/>
      </c>
      <c r="E187" s="18">
        <f>IFERROR(INDEX(Ideas!$I$5:$I$204,MATCH(183,Ideas!$K$5:$K$204,0))&amp;"","")</f>
        <v/>
      </c>
    </row>
    <row r="188">
      <c r="A188" s="13">
        <f>IF(COUNT(Ideas!$K$5:$K$204)&gt;=184,184,"")</f>
        <v/>
      </c>
      <c r="B188" s="18">
        <f>IFERROR(INDEX(Ideas!$B$5:$B$204,MATCH(184,Ideas!$K$5:$K$204,0))&amp;"","")</f>
        <v/>
      </c>
      <c r="C188" s="18">
        <f>IFERROR(INDEX(Ideas!$C$5:$C$204,MATCH(184,Ideas!$K$5:$K$204,0))&amp;"","")</f>
        <v/>
      </c>
      <c r="D188" s="18">
        <f>IFERROR(INDEX(Ideas!$H$5:$H$204,MATCH(184,Ideas!$K$5:$K$204,0))&amp;"","")</f>
        <v/>
      </c>
      <c r="E188" s="18">
        <f>IFERROR(INDEX(Ideas!$I$5:$I$204,MATCH(184,Ideas!$K$5:$K$204,0))&amp;"","")</f>
        <v/>
      </c>
    </row>
    <row r="189">
      <c r="A189" s="13">
        <f>IF(COUNT(Ideas!$K$5:$K$204)&gt;=185,185,"")</f>
        <v/>
      </c>
      <c r="B189" s="18">
        <f>IFERROR(INDEX(Ideas!$B$5:$B$204,MATCH(185,Ideas!$K$5:$K$204,0))&amp;"","")</f>
        <v/>
      </c>
      <c r="C189" s="18">
        <f>IFERROR(INDEX(Ideas!$C$5:$C$204,MATCH(185,Ideas!$K$5:$K$204,0))&amp;"","")</f>
        <v/>
      </c>
      <c r="D189" s="18">
        <f>IFERROR(INDEX(Ideas!$H$5:$H$204,MATCH(185,Ideas!$K$5:$K$204,0))&amp;"","")</f>
        <v/>
      </c>
      <c r="E189" s="18">
        <f>IFERROR(INDEX(Ideas!$I$5:$I$204,MATCH(185,Ideas!$K$5:$K$204,0))&amp;"","")</f>
        <v/>
      </c>
    </row>
    <row r="190">
      <c r="A190" s="13">
        <f>IF(COUNT(Ideas!$K$5:$K$204)&gt;=186,186,"")</f>
        <v/>
      </c>
      <c r="B190" s="18">
        <f>IFERROR(INDEX(Ideas!$B$5:$B$204,MATCH(186,Ideas!$K$5:$K$204,0))&amp;"","")</f>
        <v/>
      </c>
      <c r="C190" s="18">
        <f>IFERROR(INDEX(Ideas!$C$5:$C$204,MATCH(186,Ideas!$K$5:$K$204,0))&amp;"","")</f>
        <v/>
      </c>
      <c r="D190" s="18">
        <f>IFERROR(INDEX(Ideas!$H$5:$H$204,MATCH(186,Ideas!$K$5:$K$204,0))&amp;"","")</f>
        <v/>
      </c>
      <c r="E190" s="18">
        <f>IFERROR(INDEX(Ideas!$I$5:$I$204,MATCH(186,Ideas!$K$5:$K$204,0))&amp;"","")</f>
        <v/>
      </c>
    </row>
    <row r="191">
      <c r="A191" s="13">
        <f>IF(COUNT(Ideas!$K$5:$K$204)&gt;=187,187,"")</f>
        <v/>
      </c>
      <c r="B191" s="18">
        <f>IFERROR(INDEX(Ideas!$B$5:$B$204,MATCH(187,Ideas!$K$5:$K$204,0))&amp;"","")</f>
        <v/>
      </c>
      <c r="C191" s="18">
        <f>IFERROR(INDEX(Ideas!$C$5:$C$204,MATCH(187,Ideas!$K$5:$K$204,0))&amp;"","")</f>
        <v/>
      </c>
      <c r="D191" s="18">
        <f>IFERROR(INDEX(Ideas!$H$5:$H$204,MATCH(187,Ideas!$K$5:$K$204,0))&amp;"","")</f>
        <v/>
      </c>
      <c r="E191" s="18">
        <f>IFERROR(INDEX(Ideas!$I$5:$I$204,MATCH(187,Ideas!$K$5:$K$204,0))&amp;"","")</f>
        <v/>
      </c>
    </row>
    <row r="192">
      <c r="A192" s="13">
        <f>IF(COUNT(Ideas!$K$5:$K$204)&gt;=188,188,"")</f>
        <v/>
      </c>
      <c r="B192" s="18">
        <f>IFERROR(INDEX(Ideas!$B$5:$B$204,MATCH(188,Ideas!$K$5:$K$204,0))&amp;"","")</f>
        <v/>
      </c>
      <c r="C192" s="18">
        <f>IFERROR(INDEX(Ideas!$C$5:$C$204,MATCH(188,Ideas!$K$5:$K$204,0))&amp;"","")</f>
        <v/>
      </c>
      <c r="D192" s="18">
        <f>IFERROR(INDEX(Ideas!$H$5:$H$204,MATCH(188,Ideas!$K$5:$K$204,0))&amp;"","")</f>
        <v/>
      </c>
      <c r="E192" s="18">
        <f>IFERROR(INDEX(Ideas!$I$5:$I$204,MATCH(188,Ideas!$K$5:$K$204,0))&amp;"","")</f>
        <v/>
      </c>
    </row>
    <row r="193">
      <c r="A193" s="13">
        <f>IF(COUNT(Ideas!$K$5:$K$204)&gt;=189,189,"")</f>
        <v/>
      </c>
      <c r="B193" s="18">
        <f>IFERROR(INDEX(Ideas!$B$5:$B$204,MATCH(189,Ideas!$K$5:$K$204,0))&amp;"","")</f>
        <v/>
      </c>
      <c r="C193" s="18">
        <f>IFERROR(INDEX(Ideas!$C$5:$C$204,MATCH(189,Ideas!$K$5:$K$204,0))&amp;"","")</f>
        <v/>
      </c>
      <c r="D193" s="18">
        <f>IFERROR(INDEX(Ideas!$H$5:$H$204,MATCH(189,Ideas!$K$5:$K$204,0))&amp;"","")</f>
        <v/>
      </c>
      <c r="E193" s="18">
        <f>IFERROR(INDEX(Ideas!$I$5:$I$204,MATCH(189,Ideas!$K$5:$K$204,0))&amp;"","")</f>
        <v/>
      </c>
    </row>
    <row r="194">
      <c r="A194" s="13">
        <f>IF(COUNT(Ideas!$K$5:$K$204)&gt;=190,190,"")</f>
        <v/>
      </c>
      <c r="B194" s="18">
        <f>IFERROR(INDEX(Ideas!$B$5:$B$204,MATCH(190,Ideas!$K$5:$K$204,0))&amp;"","")</f>
        <v/>
      </c>
      <c r="C194" s="18">
        <f>IFERROR(INDEX(Ideas!$C$5:$C$204,MATCH(190,Ideas!$K$5:$K$204,0))&amp;"","")</f>
        <v/>
      </c>
      <c r="D194" s="18">
        <f>IFERROR(INDEX(Ideas!$H$5:$H$204,MATCH(190,Ideas!$K$5:$K$204,0))&amp;"","")</f>
        <v/>
      </c>
      <c r="E194" s="18">
        <f>IFERROR(INDEX(Ideas!$I$5:$I$204,MATCH(190,Ideas!$K$5:$K$204,0))&amp;"","")</f>
        <v/>
      </c>
    </row>
    <row r="195">
      <c r="A195" s="13">
        <f>IF(COUNT(Ideas!$K$5:$K$204)&gt;=191,191,"")</f>
        <v/>
      </c>
      <c r="B195" s="18">
        <f>IFERROR(INDEX(Ideas!$B$5:$B$204,MATCH(191,Ideas!$K$5:$K$204,0))&amp;"","")</f>
        <v/>
      </c>
      <c r="C195" s="18">
        <f>IFERROR(INDEX(Ideas!$C$5:$C$204,MATCH(191,Ideas!$K$5:$K$204,0))&amp;"","")</f>
        <v/>
      </c>
      <c r="D195" s="18">
        <f>IFERROR(INDEX(Ideas!$H$5:$H$204,MATCH(191,Ideas!$K$5:$K$204,0))&amp;"","")</f>
        <v/>
      </c>
      <c r="E195" s="18">
        <f>IFERROR(INDEX(Ideas!$I$5:$I$204,MATCH(191,Ideas!$K$5:$K$204,0))&amp;"","")</f>
        <v/>
      </c>
    </row>
    <row r="196">
      <c r="A196" s="13">
        <f>IF(COUNT(Ideas!$K$5:$K$204)&gt;=192,192,"")</f>
        <v/>
      </c>
      <c r="B196" s="18">
        <f>IFERROR(INDEX(Ideas!$B$5:$B$204,MATCH(192,Ideas!$K$5:$K$204,0))&amp;"","")</f>
        <v/>
      </c>
      <c r="C196" s="18">
        <f>IFERROR(INDEX(Ideas!$C$5:$C$204,MATCH(192,Ideas!$K$5:$K$204,0))&amp;"","")</f>
        <v/>
      </c>
      <c r="D196" s="18">
        <f>IFERROR(INDEX(Ideas!$H$5:$H$204,MATCH(192,Ideas!$K$5:$K$204,0))&amp;"","")</f>
        <v/>
      </c>
      <c r="E196" s="18">
        <f>IFERROR(INDEX(Ideas!$I$5:$I$204,MATCH(192,Ideas!$K$5:$K$204,0))&amp;"","")</f>
        <v/>
      </c>
    </row>
    <row r="197">
      <c r="A197" s="13">
        <f>IF(COUNT(Ideas!$K$5:$K$204)&gt;=193,193,"")</f>
        <v/>
      </c>
      <c r="B197" s="18">
        <f>IFERROR(INDEX(Ideas!$B$5:$B$204,MATCH(193,Ideas!$K$5:$K$204,0))&amp;"","")</f>
        <v/>
      </c>
      <c r="C197" s="18">
        <f>IFERROR(INDEX(Ideas!$C$5:$C$204,MATCH(193,Ideas!$K$5:$K$204,0))&amp;"","")</f>
        <v/>
      </c>
      <c r="D197" s="18">
        <f>IFERROR(INDEX(Ideas!$H$5:$H$204,MATCH(193,Ideas!$K$5:$K$204,0))&amp;"","")</f>
        <v/>
      </c>
      <c r="E197" s="18">
        <f>IFERROR(INDEX(Ideas!$I$5:$I$204,MATCH(193,Ideas!$K$5:$K$204,0))&amp;"","")</f>
        <v/>
      </c>
    </row>
    <row r="198">
      <c r="A198" s="13">
        <f>IF(COUNT(Ideas!$K$5:$K$204)&gt;=194,194,"")</f>
        <v/>
      </c>
      <c r="B198" s="18">
        <f>IFERROR(INDEX(Ideas!$B$5:$B$204,MATCH(194,Ideas!$K$5:$K$204,0))&amp;"","")</f>
        <v/>
      </c>
      <c r="C198" s="18">
        <f>IFERROR(INDEX(Ideas!$C$5:$C$204,MATCH(194,Ideas!$K$5:$K$204,0))&amp;"","")</f>
        <v/>
      </c>
      <c r="D198" s="18">
        <f>IFERROR(INDEX(Ideas!$H$5:$H$204,MATCH(194,Ideas!$K$5:$K$204,0))&amp;"","")</f>
        <v/>
      </c>
      <c r="E198" s="18">
        <f>IFERROR(INDEX(Ideas!$I$5:$I$204,MATCH(194,Ideas!$K$5:$K$204,0))&amp;"","")</f>
        <v/>
      </c>
    </row>
    <row r="199">
      <c r="A199" s="13">
        <f>IF(COUNT(Ideas!$K$5:$K$204)&gt;=195,195,"")</f>
        <v/>
      </c>
      <c r="B199" s="18">
        <f>IFERROR(INDEX(Ideas!$B$5:$B$204,MATCH(195,Ideas!$K$5:$K$204,0))&amp;"","")</f>
        <v/>
      </c>
      <c r="C199" s="18">
        <f>IFERROR(INDEX(Ideas!$C$5:$C$204,MATCH(195,Ideas!$K$5:$K$204,0))&amp;"","")</f>
        <v/>
      </c>
      <c r="D199" s="18">
        <f>IFERROR(INDEX(Ideas!$H$5:$H$204,MATCH(195,Ideas!$K$5:$K$204,0))&amp;"","")</f>
        <v/>
      </c>
      <c r="E199" s="18">
        <f>IFERROR(INDEX(Ideas!$I$5:$I$204,MATCH(195,Ideas!$K$5:$K$204,0))&amp;"","")</f>
        <v/>
      </c>
    </row>
    <row r="200">
      <c r="A200" s="13">
        <f>IF(COUNT(Ideas!$K$5:$K$204)&gt;=196,196,"")</f>
        <v/>
      </c>
      <c r="B200" s="18">
        <f>IFERROR(INDEX(Ideas!$B$5:$B$204,MATCH(196,Ideas!$K$5:$K$204,0))&amp;"","")</f>
        <v/>
      </c>
      <c r="C200" s="18">
        <f>IFERROR(INDEX(Ideas!$C$5:$C$204,MATCH(196,Ideas!$K$5:$K$204,0))&amp;"","")</f>
        <v/>
      </c>
      <c r="D200" s="18">
        <f>IFERROR(INDEX(Ideas!$H$5:$H$204,MATCH(196,Ideas!$K$5:$K$204,0))&amp;"","")</f>
        <v/>
      </c>
      <c r="E200" s="18">
        <f>IFERROR(INDEX(Ideas!$I$5:$I$204,MATCH(196,Ideas!$K$5:$K$204,0))&amp;"","")</f>
        <v/>
      </c>
    </row>
    <row r="201">
      <c r="A201" s="13">
        <f>IF(COUNT(Ideas!$K$5:$K$204)&gt;=197,197,"")</f>
        <v/>
      </c>
      <c r="B201" s="18">
        <f>IFERROR(INDEX(Ideas!$B$5:$B$204,MATCH(197,Ideas!$K$5:$K$204,0))&amp;"","")</f>
        <v/>
      </c>
      <c r="C201" s="18">
        <f>IFERROR(INDEX(Ideas!$C$5:$C$204,MATCH(197,Ideas!$K$5:$K$204,0))&amp;"","")</f>
        <v/>
      </c>
      <c r="D201" s="18">
        <f>IFERROR(INDEX(Ideas!$H$5:$H$204,MATCH(197,Ideas!$K$5:$K$204,0))&amp;"","")</f>
        <v/>
      </c>
      <c r="E201" s="18">
        <f>IFERROR(INDEX(Ideas!$I$5:$I$204,MATCH(197,Ideas!$K$5:$K$204,0))&amp;"","")</f>
        <v/>
      </c>
    </row>
    <row r="202">
      <c r="A202" s="13">
        <f>IF(COUNT(Ideas!$K$5:$K$204)&gt;=198,198,"")</f>
        <v/>
      </c>
      <c r="B202" s="18">
        <f>IFERROR(INDEX(Ideas!$B$5:$B$204,MATCH(198,Ideas!$K$5:$K$204,0))&amp;"","")</f>
        <v/>
      </c>
      <c r="C202" s="18">
        <f>IFERROR(INDEX(Ideas!$C$5:$C$204,MATCH(198,Ideas!$K$5:$K$204,0))&amp;"","")</f>
        <v/>
      </c>
      <c r="D202" s="18">
        <f>IFERROR(INDEX(Ideas!$H$5:$H$204,MATCH(198,Ideas!$K$5:$K$204,0))&amp;"","")</f>
        <v/>
      </c>
      <c r="E202" s="18">
        <f>IFERROR(INDEX(Ideas!$I$5:$I$204,MATCH(198,Ideas!$K$5:$K$204,0))&amp;"","")</f>
        <v/>
      </c>
    </row>
    <row r="203">
      <c r="A203" s="13">
        <f>IF(COUNT(Ideas!$K$5:$K$204)&gt;=199,199,"")</f>
        <v/>
      </c>
      <c r="B203" s="18">
        <f>IFERROR(INDEX(Ideas!$B$5:$B$204,MATCH(199,Ideas!$K$5:$K$204,0))&amp;"","")</f>
        <v/>
      </c>
      <c r="C203" s="18">
        <f>IFERROR(INDEX(Ideas!$C$5:$C$204,MATCH(199,Ideas!$K$5:$K$204,0))&amp;"","")</f>
        <v/>
      </c>
      <c r="D203" s="18">
        <f>IFERROR(INDEX(Ideas!$H$5:$H$204,MATCH(199,Ideas!$K$5:$K$204,0))&amp;"","")</f>
        <v/>
      </c>
      <c r="E203" s="18">
        <f>IFERROR(INDEX(Ideas!$I$5:$I$204,MATCH(199,Ideas!$K$5:$K$204,0))&amp;"","")</f>
        <v/>
      </c>
    </row>
    <row r="204">
      <c r="A204" s="13">
        <f>IF(COUNT(Ideas!$K$5:$K$204)&gt;=200,200,"")</f>
        <v/>
      </c>
      <c r="B204" s="18">
        <f>IFERROR(INDEX(Ideas!$B$5:$B$204,MATCH(200,Ideas!$K$5:$K$204,0))&amp;"","")</f>
        <v/>
      </c>
      <c r="C204" s="18">
        <f>IFERROR(INDEX(Ideas!$C$5:$C$204,MATCH(200,Ideas!$K$5:$K$204,0))&amp;"","")</f>
        <v/>
      </c>
      <c r="D204" s="18">
        <f>IFERROR(INDEX(Ideas!$H$5:$H$204,MATCH(200,Ideas!$K$5:$K$204,0))&amp;"","")</f>
        <v/>
      </c>
      <c r="E204" s="18">
        <f>IFERROR(INDEX(Ideas!$I$5:$I$204,MATCH(200,Ideas!$K$5:$K$204,0))&amp;"","")</f>
        <v/>
      </c>
    </row>
  </sheetData>
  <conditionalFormatting sqref="A4:E4">
    <cfRule type="expression" priority="1" dxfId="0">
      <formula>TRUE</formula>
    </cfRule>
  </conditionalFormatting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0" customWidth="1" min="3" max="3"/>
    <col width="44" customWidth="1" min="4" max="4"/>
    <col width="34" customWidth="1" min="5" max="5"/>
    <col width="3" customWidth="1" min="6" max="6"/>
  </cols>
  <sheetData>
    <row r="1">
      <c r="A1" s="1" t="inlineStr">
        <is>
          <t>Final list</t>
        </is>
      </c>
    </row>
    <row r="2">
      <c r="A2" s="2" t="inlineStr">
        <is>
          <t>Kept and adjusted: what you'll actually do.</t>
        </is>
      </c>
    </row>
    <row r="4" ht="30" customHeight="1">
      <c r="A4" s="12" t="inlineStr">
        <is>
          <t>#</t>
        </is>
      </c>
      <c r="B4" s="12" t="inlineStr">
        <is>
          <t>Title</t>
        </is>
      </c>
      <c r="C4" s="12" t="inlineStr">
        <is>
          <t>Move</t>
        </is>
      </c>
      <c r="D4" s="12" t="inlineStr">
        <is>
          <t>Note (what it becomes)</t>
        </is>
      </c>
      <c r="E4" s="12" t="inlineStr">
        <is>
          <t>Decided by</t>
        </is>
      </c>
    </row>
    <row r="5">
      <c r="A5" s="13">
        <f>IF(COUNT(Ideas!$L$5:$L$204)&gt;=1,1,"")</f>
        <v/>
      </c>
      <c r="B5" s="18">
        <f>IFERROR(INDEX(Ideas!$B$5:$B$204,MATCH(1,Ideas!$L$5:$L$204,0))&amp;"","")</f>
        <v/>
      </c>
      <c r="C5" s="18">
        <f>IFERROR(INDEX(Ideas!$G$5:$G$204,MATCH(1,Ideas!$L$5:$L$204,0))&amp;"","")</f>
        <v/>
      </c>
      <c r="D5" s="18">
        <f>IFERROR(INDEX(Ideas!$I$5:$I$204,MATCH(1,Ideas!$L$5:$L$204,0))&amp;"","")</f>
        <v/>
      </c>
      <c r="E5" s="18">
        <f>IFERROR(INDEX(Ideas!$H$5:$H$204,MATCH(1,Ideas!$L$5:$L$204,0))&amp;"","")</f>
        <v/>
      </c>
    </row>
    <row r="6">
      <c r="A6" s="13">
        <f>IF(COUNT(Ideas!$L$5:$L$204)&gt;=2,2,"")</f>
        <v/>
      </c>
      <c r="B6" s="18">
        <f>IFERROR(INDEX(Ideas!$B$5:$B$204,MATCH(2,Ideas!$L$5:$L$204,0))&amp;"","")</f>
        <v/>
      </c>
      <c r="C6" s="18">
        <f>IFERROR(INDEX(Ideas!$G$5:$G$204,MATCH(2,Ideas!$L$5:$L$204,0))&amp;"","")</f>
        <v/>
      </c>
      <c r="D6" s="18">
        <f>IFERROR(INDEX(Ideas!$I$5:$I$204,MATCH(2,Ideas!$L$5:$L$204,0))&amp;"","")</f>
        <v/>
      </c>
      <c r="E6" s="18">
        <f>IFERROR(INDEX(Ideas!$H$5:$H$204,MATCH(2,Ideas!$L$5:$L$204,0))&amp;"","")</f>
        <v/>
      </c>
    </row>
    <row r="7">
      <c r="A7" s="13">
        <f>IF(COUNT(Ideas!$L$5:$L$204)&gt;=3,3,"")</f>
        <v/>
      </c>
      <c r="B7" s="18">
        <f>IFERROR(INDEX(Ideas!$B$5:$B$204,MATCH(3,Ideas!$L$5:$L$204,0))&amp;"","")</f>
        <v/>
      </c>
      <c r="C7" s="18">
        <f>IFERROR(INDEX(Ideas!$G$5:$G$204,MATCH(3,Ideas!$L$5:$L$204,0))&amp;"","")</f>
        <v/>
      </c>
      <c r="D7" s="18">
        <f>IFERROR(INDEX(Ideas!$I$5:$I$204,MATCH(3,Ideas!$L$5:$L$204,0))&amp;"","")</f>
        <v/>
      </c>
      <c r="E7" s="18">
        <f>IFERROR(INDEX(Ideas!$H$5:$H$204,MATCH(3,Ideas!$L$5:$L$204,0))&amp;"","")</f>
        <v/>
      </c>
    </row>
    <row r="8">
      <c r="A8" s="13">
        <f>IF(COUNT(Ideas!$L$5:$L$204)&gt;=4,4,"")</f>
        <v/>
      </c>
      <c r="B8" s="18">
        <f>IFERROR(INDEX(Ideas!$B$5:$B$204,MATCH(4,Ideas!$L$5:$L$204,0))&amp;"","")</f>
        <v/>
      </c>
      <c r="C8" s="18">
        <f>IFERROR(INDEX(Ideas!$G$5:$G$204,MATCH(4,Ideas!$L$5:$L$204,0))&amp;"","")</f>
        <v/>
      </c>
      <c r="D8" s="18">
        <f>IFERROR(INDEX(Ideas!$I$5:$I$204,MATCH(4,Ideas!$L$5:$L$204,0))&amp;"","")</f>
        <v/>
      </c>
      <c r="E8" s="18">
        <f>IFERROR(INDEX(Ideas!$H$5:$H$204,MATCH(4,Ideas!$L$5:$L$204,0))&amp;"","")</f>
        <v/>
      </c>
    </row>
    <row r="9">
      <c r="A9" s="13">
        <f>IF(COUNT(Ideas!$L$5:$L$204)&gt;=5,5,"")</f>
        <v/>
      </c>
      <c r="B9" s="18">
        <f>IFERROR(INDEX(Ideas!$B$5:$B$204,MATCH(5,Ideas!$L$5:$L$204,0))&amp;"","")</f>
        <v/>
      </c>
      <c r="C9" s="18">
        <f>IFERROR(INDEX(Ideas!$G$5:$G$204,MATCH(5,Ideas!$L$5:$L$204,0))&amp;"","")</f>
        <v/>
      </c>
      <c r="D9" s="18">
        <f>IFERROR(INDEX(Ideas!$I$5:$I$204,MATCH(5,Ideas!$L$5:$L$204,0))&amp;"","")</f>
        <v/>
      </c>
      <c r="E9" s="18">
        <f>IFERROR(INDEX(Ideas!$H$5:$H$204,MATCH(5,Ideas!$L$5:$L$204,0))&amp;"","")</f>
        <v/>
      </c>
    </row>
    <row r="10">
      <c r="A10" s="13">
        <f>IF(COUNT(Ideas!$L$5:$L$204)&gt;=6,6,"")</f>
        <v/>
      </c>
      <c r="B10" s="18">
        <f>IFERROR(INDEX(Ideas!$B$5:$B$204,MATCH(6,Ideas!$L$5:$L$204,0))&amp;"","")</f>
        <v/>
      </c>
      <c r="C10" s="18">
        <f>IFERROR(INDEX(Ideas!$G$5:$G$204,MATCH(6,Ideas!$L$5:$L$204,0))&amp;"","")</f>
        <v/>
      </c>
      <c r="D10" s="18">
        <f>IFERROR(INDEX(Ideas!$I$5:$I$204,MATCH(6,Ideas!$L$5:$L$204,0))&amp;"","")</f>
        <v/>
      </c>
      <c r="E10" s="18">
        <f>IFERROR(INDEX(Ideas!$H$5:$H$204,MATCH(6,Ideas!$L$5:$L$204,0))&amp;"","")</f>
        <v/>
      </c>
    </row>
    <row r="11">
      <c r="A11" s="13">
        <f>IF(COUNT(Ideas!$L$5:$L$204)&gt;=7,7,"")</f>
        <v/>
      </c>
      <c r="B11" s="18">
        <f>IFERROR(INDEX(Ideas!$B$5:$B$204,MATCH(7,Ideas!$L$5:$L$204,0))&amp;"","")</f>
        <v/>
      </c>
      <c r="C11" s="18">
        <f>IFERROR(INDEX(Ideas!$G$5:$G$204,MATCH(7,Ideas!$L$5:$L$204,0))&amp;"","")</f>
        <v/>
      </c>
      <c r="D11" s="18">
        <f>IFERROR(INDEX(Ideas!$I$5:$I$204,MATCH(7,Ideas!$L$5:$L$204,0))&amp;"","")</f>
        <v/>
      </c>
      <c r="E11" s="18">
        <f>IFERROR(INDEX(Ideas!$H$5:$H$204,MATCH(7,Ideas!$L$5:$L$204,0))&amp;"","")</f>
        <v/>
      </c>
    </row>
    <row r="12">
      <c r="A12" s="13">
        <f>IF(COUNT(Ideas!$L$5:$L$204)&gt;=8,8,"")</f>
        <v/>
      </c>
      <c r="B12" s="18">
        <f>IFERROR(INDEX(Ideas!$B$5:$B$204,MATCH(8,Ideas!$L$5:$L$204,0))&amp;"","")</f>
        <v/>
      </c>
      <c r="C12" s="18">
        <f>IFERROR(INDEX(Ideas!$G$5:$G$204,MATCH(8,Ideas!$L$5:$L$204,0))&amp;"","")</f>
        <v/>
      </c>
      <c r="D12" s="18">
        <f>IFERROR(INDEX(Ideas!$I$5:$I$204,MATCH(8,Ideas!$L$5:$L$204,0))&amp;"","")</f>
        <v/>
      </c>
      <c r="E12" s="18">
        <f>IFERROR(INDEX(Ideas!$H$5:$H$204,MATCH(8,Ideas!$L$5:$L$204,0))&amp;"","")</f>
        <v/>
      </c>
    </row>
    <row r="13">
      <c r="A13" s="13">
        <f>IF(COUNT(Ideas!$L$5:$L$204)&gt;=9,9,"")</f>
        <v/>
      </c>
      <c r="B13" s="18">
        <f>IFERROR(INDEX(Ideas!$B$5:$B$204,MATCH(9,Ideas!$L$5:$L$204,0))&amp;"","")</f>
        <v/>
      </c>
      <c r="C13" s="18">
        <f>IFERROR(INDEX(Ideas!$G$5:$G$204,MATCH(9,Ideas!$L$5:$L$204,0))&amp;"","")</f>
        <v/>
      </c>
      <c r="D13" s="18">
        <f>IFERROR(INDEX(Ideas!$I$5:$I$204,MATCH(9,Ideas!$L$5:$L$204,0))&amp;"","")</f>
        <v/>
      </c>
      <c r="E13" s="18">
        <f>IFERROR(INDEX(Ideas!$H$5:$H$204,MATCH(9,Ideas!$L$5:$L$204,0))&amp;"","")</f>
        <v/>
      </c>
    </row>
    <row r="14">
      <c r="A14" s="13">
        <f>IF(COUNT(Ideas!$L$5:$L$204)&gt;=10,10,"")</f>
        <v/>
      </c>
      <c r="B14" s="18">
        <f>IFERROR(INDEX(Ideas!$B$5:$B$204,MATCH(10,Ideas!$L$5:$L$204,0))&amp;"","")</f>
        <v/>
      </c>
      <c r="C14" s="18">
        <f>IFERROR(INDEX(Ideas!$G$5:$G$204,MATCH(10,Ideas!$L$5:$L$204,0))&amp;"","")</f>
        <v/>
      </c>
      <c r="D14" s="18">
        <f>IFERROR(INDEX(Ideas!$I$5:$I$204,MATCH(10,Ideas!$L$5:$L$204,0))&amp;"","")</f>
        <v/>
      </c>
      <c r="E14" s="18">
        <f>IFERROR(INDEX(Ideas!$H$5:$H$204,MATCH(10,Ideas!$L$5:$L$204,0))&amp;"","")</f>
        <v/>
      </c>
    </row>
    <row r="15">
      <c r="A15" s="13">
        <f>IF(COUNT(Ideas!$L$5:$L$204)&gt;=11,11,"")</f>
        <v/>
      </c>
      <c r="B15" s="18">
        <f>IFERROR(INDEX(Ideas!$B$5:$B$204,MATCH(11,Ideas!$L$5:$L$204,0))&amp;"","")</f>
        <v/>
      </c>
      <c r="C15" s="18">
        <f>IFERROR(INDEX(Ideas!$G$5:$G$204,MATCH(11,Ideas!$L$5:$L$204,0))&amp;"","")</f>
        <v/>
      </c>
      <c r="D15" s="18">
        <f>IFERROR(INDEX(Ideas!$I$5:$I$204,MATCH(11,Ideas!$L$5:$L$204,0))&amp;"","")</f>
        <v/>
      </c>
      <c r="E15" s="18">
        <f>IFERROR(INDEX(Ideas!$H$5:$H$204,MATCH(11,Ideas!$L$5:$L$204,0))&amp;"","")</f>
        <v/>
      </c>
    </row>
    <row r="16">
      <c r="A16" s="13">
        <f>IF(COUNT(Ideas!$L$5:$L$204)&gt;=12,12,"")</f>
        <v/>
      </c>
      <c r="B16" s="18">
        <f>IFERROR(INDEX(Ideas!$B$5:$B$204,MATCH(12,Ideas!$L$5:$L$204,0))&amp;"","")</f>
        <v/>
      </c>
      <c r="C16" s="18">
        <f>IFERROR(INDEX(Ideas!$G$5:$G$204,MATCH(12,Ideas!$L$5:$L$204,0))&amp;"","")</f>
        <v/>
      </c>
      <c r="D16" s="18">
        <f>IFERROR(INDEX(Ideas!$I$5:$I$204,MATCH(12,Ideas!$L$5:$L$204,0))&amp;"","")</f>
        <v/>
      </c>
      <c r="E16" s="18">
        <f>IFERROR(INDEX(Ideas!$H$5:$H$204,MATCH(12,Ideas!$L$5:$L$204,0))&amp;"","")</f>
        <v/>
      </c>
    </row>
    <row r="17">
      <c r="A17" s="13">
        <f>IF(COUNT(Ideas!$L$5:$L$204)&gt;=13,13,"")</f>
        <v/>
      </c>
      <c r="B17" s="18">
        <f>IFERROR(INDEX(Ideas!$B$5:$B$204,MATCH(13,Ideas!$L$5:$L$204,0))&amp;"","")</f>
        <v/>
      </c>
      <c r="C17" s="18">
        <f>IFERROR(INDEX(Ideas!$G$5:$G$204,MATCH(13,Ideas!$L$5:$L$204,0))&amp;"","")</f>
        <v/>
      </c>
      <c r="D17" s="18">
        <f>IFERROR(INDEX(Ideas!$I$5:$I$204,MATCH(13,Ideas!$L$5:$L$204,0))&amp;"","")</f>
        <v/>
      </c>
      <c r="E17" s="18">
        <f>IFERROR(INDEX(Ideas!$H$5:$H$204,MATCH(13,Ideas!$L$5:$L$204,0))&amp;"","")</f>
        <v/>
      </c>
    </row>
    <row r="18">
      <c r="A18" s="13">
        <f>IF(COUNT(Ideas!$L$5:$L$204)&gt;=14,14,"")</f>
        <v/>
      </c>
      <c r="B18" s="18">
        <f>IFERROR(INDEX(Ideas!$B$5:$B$204,MATCH(14,Ideas!$L$5:$L$204,0))&amp;"","")</f>
        <v/>
      </c>
      <c r="C18" s="18">
        <f>IFERROR(INDEX(Ideas!$G$5:$G$204,MATCH(14,Ideas!$L$5:$L$204,0))&amp;"","")</f>
        <v/>
      </c>
      <c r="D18" s="18">
        <f>IFERROR(INDEX(Ideas!$I$5:$I$204,MATCH(14,Ideas!$L$5:$L$204,0))&amp;"","")</f>
        <v/>
      </c>
      <c r="E18" s="18">
        <f>IFERROR(INDEX(Ideas!$H$5:$H$204,MATCH(14,Ideas!$L$5:$L$204,0))&amp;"","")</f>
        <v/>
      </c>
    </row>
    <row r="19">
      <c r="A19" s="13">
        <f>IF(COUNT(Ideas!$L$5:$L$204)&gt;=15,15,"")</f>
        <v/>
      </c>
      <c r="B19" s="18">
        <f>IFERROR(INDEX(Ideas!$B$5:$B$204,MATCH(15,Ideas!$L$5:$L$204,0))&amp;"","")</f>
        <v/>
      </c>
      <c r="C19" s="18">
        <f>IFERROR(INDEX(Ideas!$G$5:$G$204,MATCH(15,Ideas!$L$5:$L$204,0))&amp;"","")</f>
        <v/>
      </c>
      <c r="D19" s="18">
        <f>IFERROR(INDEX(Ideas!$I$5:$I$204,MATCH(15,Ideas!$L$5:$L$204,0))&amp;"","")</f>
        <v/>
      </c>
      <c r="E19" s="18">
        <f>IFERROR(INDEX(Ideas!$H$5:$H$204,MATCH(15,Ideas!$L$5:$L$204,0))&amp;"","")</f>
        <v/>
      </c>
    </row>
    <row r="20">
      <c r="A20" s="13">
        <f>IF(COUNT(Ideas!$L$5:$L$204)&gt;=16,16,"")</f>
        <v/>
      </c>
      <c r="B20" s="18">
        <f>IFERROR(INDEX(Ideas!$B$5:$B$204,MATCH(16,Ideas!$L$5:$L$204,0))&amp;"","")</f>
        <v/>
      </c>
      <c r="C20" s="18">
        <f>IFERROR(INDEX(Ideas!$G$5:$G$204,MATCH(16,Ideas!$L$5:$L$204,0))&amp;"","")</f>
        <v/>
      </c>
      <c r="D20" s="18">
        <f>IFERROR(INDEX(Ideas!$I$5:$I$204,MATCH(16,Ideas!$L$5:$L$204,0))&amp;"","")</f>
        <v/>
      </c>
      <c r="E20" s="18">
        <f>IFERROR(INDEX(Ideas!$H$5:$H$204,MATCH(16,Ideas!$L$5:$L$204,0))&amp;"","")</f>
        <v/>
      </c>
    </row>
    <row r="21">
      <c r="A21" s="13">
        <f>IF(COUNT(Ideas!$L$5:$L$204)&gt;=17,17,"")</f>
        <v/>
      </c>
      <c r="B21" s="18">
        <f>IFERROR(INDEX(Ideas!$B$5:$B$204,MATCH(17,Ideas!$L$5:$L$204,0))&amp;"","")</f>
        <v/>
      </c>
      <c r="C21" s="18">
        <f>IFERROR(INDEX(Ideas!$G$5:$G$204,MATCH(17,Ideas!$L$5:$L$204,0))&amp;"","")</f>
        <v/>
      </c>
      <c r="D21" s="18">
        <f>IFERROR(INDEX(Ideas!$I$5:$I$204,MATCH(17,Ideas!$L$5:$L$204,0))&amp;"","")</f>
        <v/>
      </c>
      <c r="E21" s="18">
        <f>IFERROR(INDEX(Ideas!$H$5:$H$204,MATCH(17,Ideas!$L$5:$L$204,0))&amp;"","")</f>
        <v/>
      </c>
    </row>
    <row r="22">
      <c r="A22" s="13">
        <f>IF(COUNT(Ideas!$L$5:$L$204)&gt;=18,18,"")</f>
        <v/>
      </c>
      <c r="B22" s="18">
        <f>IFERROR(INDEX(Ideas!$B$5:$B$204,MATCH(18,Ideas!$L$5:$L$204,0))&amp;"","")</f>
        <v/>
      </c>
      <c r="C22" s="18">
        <f>IFERROR(INDEX(Ideas!$G$5:$G$204,MATCH(18,Ideas!$L$5:$L$204,0))&amp;"","")</f>
        <v/>
      </c>
      <c r="D22" s="18">
        <f>IFERROR(INDEX(Ideas!$I$5:$I$204,MATCH(18,Ideas!$L$5:$L$204,0))&amp;"","")</f>
        <v/>
      </c>
      <c r="E22" s="18">
        <f>IFERROR(INDEX(Ideas!$H$5:$H$204,MATCH(18,Ideas!$L$5:$L$204,0))&amp;"","")</f>
        <v/>
      </c>
    </row>
    <row r="23">
      <c r="A23" s="13">
        <f>IF(COUNT(Ideas!$L$5:$L$204)&gt;=19,19,"")</f>
        <v/>
      </c>
      <c r="B23" s="18">
        <f>IFERROR(INDEX(Ideas!$B$5:$B$204,MATCH(19,Ideas!$L$5:$L$204,0))&amp;"","")</f>
        <v/>
      </c>
      <c r="C23" s="18">
        <f>IFERROR(INDEX(Ideas!$G$5:$G$204,MATCH(19,Ideas!$L$5:$L$204,0))&amp;"","")</f>
        <v/>
      </c>
      <c r="D23" s="18">
        <f>IFERROR(INDEX(Ideas!$I$5:$I$204,MATCH(19,Ideas!$L$5:$L$204,0))&amp;"","")</f>
        <v/>
      </c>
      <c r="E23" s="18">
        <f>IFERROR(INDEX(Ideas!$H$5:$H$204,MATCH(19,Ideas!$L$5:$L$204,0))&amp;"","")</f>
        <v/>
      </c>
    </row>
    <row r="24">
      <c r="A24" s="13">
        <f>IF(COUNT(Ideas!$L$5:$L$204)&gt;=20,20,"")</f>
        <v/>
      </c>
      <c r="B24" s="18">
        <f>IFERROR(INDEX(Ideas!$B$5:$B$204,MATCH(20,Ideas!$L$5:$L$204,0))&amp;"","")</f>
        <v/>
      </c>
      <c r="C24" s="18">
        <f>IFERROR(INDEX(Ideas!$G$5:$G$204,MATCH(20,Ideas!$L$5:$L$204,0))&amp;"","")</f>
        <v/>
      </c>
      <c r="D24" s="18">
        <f>IFERROR(INDEX(Ideas!$I$5:$I$204,MATCH(20,Ideas!$L$5:$L$204,0))&amp;"","")</f>
        <v/>
      </c>
      <c r="E24" s="18">
        <f>IFERROR(INDEX(Ideas!$H$5:$H$204,MATCH(20,Ideas!$L$5:$L$204,0))&amp;"","")</f>
        <v/>
      </c>
    </row>
    <row r="25">
      <c r="A25" s="13">
        <f>IF(COUNT(Ideas!$L$5:$L$204)&gt;=21,21,"")</f>
        <v/>
      </c>
      <c r="B25" s="18">
        <f>IFERROR(INDEX(Ideas!$B$5:$B$204,MATCH(21,Ideas!$L$5:$L$204,0))&amp;"","")</f>
        <v/>
      </c>
      <c r="C25" s="18">
        <f>IFERROR(INDEX(Ideas!$G$5:$G$204,MATCH(21,Ideas!$L$5:$L$204,0))&amp;"","")</f>
        <v/>
      </c>
      <c r="D25" s="18">
        <f>IFERROR(INDEX(Ideas!$I$5:$I$204,MATCH(21,Ideas!$L$5:$L$204,0))&amp;"","")</f>
        <v/>
      </c>
      <c r="E25" s="18">
        <f>IFERROR(INDEX(Ideas!$H$5:$H$204,MATCH(21,Ideas!$L$5:$L$204,0))&amp;"","")</f>
        <v/>
      </c>
    </row>
    <row r="26">
      <c r="A26" s="13">
        <f>IF(COUNT(Ideas!$L$5:$L$204)&gt;=22,22,"")</f>
        <v/>
      </c>
      <c r="B26" s="18">
        <f>IFERROR(INDEX(Ideas!$B$5:$B$204,MATCH(22,Ideas!$L$5:$L$204,0))&amp;"","")</f>
        <v/>
      </c>
      <c r="C26" s="18">
        <f>IFERROR(INDEX(Ideas!$G$5:$G$204,MATCH(22,Ideas!$L$5:$L$204,0))&amp;"","")</f>
        <v/>
      </c>
      <c r="D26" s="18">
        <f>IFERROR(INDEX(Ideas!$I$5:$I$204,MATCH(22,Ideas!$L$5:$L$204,0))&amp;"","")</f>
        <v/>
      </c>
      <c r="E26" s="18">
        <f>IFERROR(INDEX(Ideas!$H$5:$H$204,MATCH(22,Ideas!$L$5:$L$204,0))&amp;"","")</f>
        <v/>
      </c>
    </row>
    <row r="27">
      <c r="A27" s="13">
        <f>IF(COUNT(Ideas!$L$5:$L$204)&gt;=23,23,"")</f>
        <v/>
      </c>
      <c r="B27" s="18">
        <f>IFERROR(INDEX(Ideas!$B$5:$B$204,MATCH(23,Ideas!$L$5:$L$204,0))&amp;"","")</f>
        <v/>
      </c>
      <c r="C27" s="18">
        <f>IFERROR(INDEX(Ideas!$G$5:$G$204,MATCH(23,Ideas!$L$5:$L$204,0))&amp;"","")</f>
        <v/>
      </c>
      <c r="D27" s="18">
        <f>IFERROR(INDEX(Ideas!$I$5:$I$204,MATCH(23,Ideas!$L$5:$L$204,0))&amp;"","")</f>
        <v/>
      </c>
      <c r="E27" s="18">
        <f>IFERROR(INDEX(Ideas!$H$5:$H$204,MATCH(23,Ideas!$L$5:$L$204,0))&amp;"","")</f>
        <v/>
      </c>
    </row>
    <row r="28">
      <c r="A28" s="13">
        <f>IF(COUNT(Ideas!$L$5:$L$204)&gt;=24,24,"")</f>
        <v/>
      </c>
      <c r="B28" s="18">
        <f>IFERROR(INDEX(Ideas!$B$5:$B$204,MATCH(24,Ideas!$L$5:$L$204,0))&amp;"","")</f>
        <v/>
      </c>
      <c r="C28" s="18">
        <f>IFERROR(INDEX(Ideas!$G$5:$G$204,MATCH(24,Ideas!$L$5:$L$204,0))&amp;"","")</f>
        <v/>
      </c>
      <c r="D28" s="18">
        <f>IFERROR(INDEX(Ideas!$I$5:$I$204,MATCH(24,Ideas!$L$5:$L$204,0))&amp;"","")</f>
        <v/>
      </c>
      <c r="E28" s="18">
        <f>IFERROR(INDEX(Ideas!$H$5:$H$204,MATCH(24,Ideas!$L$5:$L$204,0))&amp;"","")</f>
        <v/>
      </c>
    </row>
    <row r="29">
      <c r="A29" s="13">
        <f>IF(COUNT(Ideas!$L$5:$L$204)&gt;=25,25,"")</f>
        <v/>
      </c>
      <c r="B29" s="18">
        <f>IFERROR(INDEX(Ideas!$B$5:$B$204,MATCH(25,Ideas!$L$5:$L$204,0))&amp;"","")</f>
        <v/>
      </c>
      <c r="C29" s="18">
        <f>IFERROR(INDEX(Ideas!$G$5:$G$204,MATCH(25,Ideas!$L$5:$L$204,0))&amp;"","")</f>
        <v/>
      </c>
      <c r="D29" s="18">
        <f>IFERROR(INDEX(Ideas!$I$5:$I$204,MATCH(25,Ideas!$L$5:$L$204,0))&amp;"","")</f>
        <v/>
      </c>
      <c r="E29" s="18">
        <f>IFERROR(INDEX(Ideas!$H$5:$H$204,MATCH(25,Ideas!$L$5:$L$204,0))&amp;"","")</f>
        <v/>
      </c>
    </row>
    <row r="30">
      <c r="A30" s="13">
        <f>IF(COUNT(Ideas!$L$5:$L$204)&gt;=26,26,"")</f>
        <v/>
      </c>
      <c r="B30" s="18">
        <f>IFERROR(INDEX(Ideas!$B$5:$B$204,MATCH(26,Ideas!$L$5:$L$204,0))&amp;"","")</f>
        <v/>
      </c>
      <c r="C30" s="18">
        <f>IFERROR(INDEX(Ideas!$G$5:$G$204,MATCH(26,Ideas!$L$5:$L$204,0))&amp;"","")</f>
        <v/>
      </c>
      <c r="D30" s="18">
        <f>IFERROR(INDEX(Ideas!$I$5:$I$204,MATCH(26,Ideas!$L$5:$L$204,0))&amp;"","")</f>
        <v/>
      </c>
      <c r="E30" s="18">
        <f>IFERROR(INDEX(Ideas!$H$5:$H$204,MATCH(26,Ideas!$L$5:$L$204,0))&amp;"","")</f>
        <v/>
      </c>
    </row>
    <row r="31">
      <c r="A31" s="13">
        <f>IF(COUNT(Ideas!$L$5:$L$204)&gt;=27,27,"")</f>
        <v/>
      </c>
      <c r="B31" s="18">
        <f>IFERROR(INDEX(Ideas!$B$5:$B$204,MATCH(27,Ideas!$L$5:$L$204,0))&amp;"","")</f>
        <v/>
      </c>
      <c r="C31" s="18">
        <f>IFERROR(INDEX(Ideas!$G$5:$G$204,MATCH(27,Ideas!$L$5:$L$204,0))&amp;"","")</f>
        <v/>
      </c>
      <c r="D31" s="18">
        <f>IFERROR(INDEX(Ideas!$I$5:$I$204,MATCH(27,Ideas!$L$5:$L$204,0))&amp;"","")</f>
        <v/>
      </c>
      <c r="E31" s="18">
        <f>IFERROR(INDEX(Ideas!$H$5:$H$204,MATCH(27,Ideas!$L$5:$L$204,0))&amp;"","")</f>
        <v/>
      </c>
    </row>
    <row r="32">
      <c r="A32" s="13">
        <f>IF(COUNT(Ideas!$L$5:$L$204)&gt;=28,28,"")</f>
        <v/>
      </c>
      <c r="B32" s="18">
        <f>IFERROR(INDEX(Ideas!$B$5:$B$204,MATCH(28,Ideas!$L$5:$L$204,0))&amp;"","")</f>
        <v/>
      </c>
      <c r="C32" s="18">
        <f>IFERROR(INDEX(Ideas!$G$5:$G$204,MATCH(28,Ideas!$L$5:$L$204,0))&amp;"","")</f>
        <v/>
      </c>
      <c r="D32" s="18">
        <f>IFERROR(INDEX(Ideas!$I$5:$I$204,MATCH(28,Ideas!$L$5:$L$204,0))&amp;"","")</f>
        <v/>
      </c>
      <c r="E32" s="18">
        <f>IFERROR(INDEX(Ideas!$H$5:$H$204,MATCH(28,Ideas!$L$5:$L$204,0))&amp;"","")</f>
        <v/>
      </c>
    </row>
    <row r="33">
      <c r="A33" s="13">
        <f>IF(COUNT(Ideas!$L$5:$L$204)&gt;=29,29,"")</f>
        <v/>
      </c>
      <c r="B33" s="18">
        <f>IFERROR(INDEX(Ideas!$B$5:$B$204,MATCH(29,Ideas!$L$5:$L$204,0))&amp;"","")</f>
        <v/>
      </c>
      <c r="C33" s="18">
        <f>IFERROR(INDEX(Ideas!$G$5:$G$204,MATCH(29,Ideas!$L$5:$L$204,0))&amp;"","")</f>
        <v/>
      </c>
      <c r="D33" s="18">
        <f>IFERROR(INDEX(Ideas!$I$5:$I$204,MATCH(29,Ideas!$L$5:$L$204,0))&amp;"","")</f>
        <v/>
      </c>
      <c r="E33" s="18">
        <f>IFERROR(INDEX(Ideas!$H$5:$H$204,MATCH(29,Ideas!$L$5:$L$204,0))&amp;"","")</f>
        <v/>
      </c>
    </row>
    <row r="34">
      <c r="A34" s="13">
        <f>IF(COUNT(Ideas!$L$5:$L$204)&gt;=30,30,"")</f>
        <v/>
      </c>
      <c r="B34" s="18">
        <f>IFERROR(INDEX(Ideas!$B$5:$B$204,MATCH(30,Ideas!$L$5:$L$204,0))&amp;"","")</f>
        <v/>
      </c>
      <c r="C34" s="18">
        <f>IFERROR(INDEX(Ideas!$G$5:$G$204,MATCH(30,Ideas!$L$5:$L$204,0))&amp;"","")</f>
        <v/>
      </c>
      <c r="D34" s="18">
        <f>IFERROR(INDEX(Ideas!$I$5:$I$204,MATCH(30,Ideas!$L$5:$L$204,0))&amp;"","")</f>
        <v/>
      </c>
      <c r="E34" s="18">
        <f>IFERROR(INDEX(Ideas!$H$5:$H$204,MATCH(30,Ideas!$L$5:$L$204,0))&amp;"","")</f>
        <v/>
      </c>
    </row>
    <row r="35">
      <c r="A35" s="13">
        <f>IF(COUNT(Ideas!$L$5:$L$204)&gt;=31,31,"")</f>
        <v/>
      </c>
      <c r="B35" s="18">
        <f>IFERROR(INDEX(Ideas!$B$5:$B$204,MATCH(31,Ideas!$L$5:$L$204,0))&amp;"","")</f>
        <v/>
      </c>
      <c r="C35" s="18">
        <f>IFERROR(INDEX(Ideas!$G$5:$G$204,MATCH(31,Ideas!$L$5:$L$204,0))&amp;"","")</f>
        <v/>
      </c>
      <c r="D35" s="18">
        <f>IFERROR(INDEX(Ideas!$I$5:$I$204,MATCH(31,Ideas!$L$5:$L$204,0))&amp;"","")</f>
        <v/>
      </c>
      <c r="E35" s="18">
        <f>IFERROR(INDEX(Ideas!$H$5:$H$204,MATCH(31,Ideas!$L$5:$L$204,0))&amp;"","")</f>
        <v/>
      </c>
    </row>
    <row r="36">
      <c r="A36" s="13">
        <f>IF(COUNT(Ideas!$L$5:$L$204)&gt;=32,32,"")</f>
        <v/>
      </c>
      <c r="B36" s="18">
        <f>IFERROR(INDEX(Ideas!$B$5:$B$204,MATCH(32,Ideas!$L$5:$L$204,0))&amp;"","")</f>
        <v/>
      </c>
      <c r="C36" s="18">
        <f>IFERROR(INDEX(Ideas!$G$5:$G$204,MATCH(32,Ideas!$L$5:$L$204,0))&amp;"","")</f>
        <v/>
      </c>
      <c r="D36" s="18">
        <f>IFERROR(INDEX(Ideas!$I$5:$I$204,MATCH(32,Ideas!$L$5:$L$204,0))&amp;"","")</f>
        <v/>
      </c>
      <c r="E36" s="18">
        <f>IFERROR(INDEX(Ideas!$H$5:$H$204,MATCH(32,Ideas!$L$5:$L$204,0))&amp;"","")</f>
        <v/>
      </c>
    </row>
    <row r="37">
      <c r="A37" s="13">
        <f>IF(COUNT(Ideas!$L$5:$L$204)&gt;=33,33,"")</f>
        <v/>
      </c>
      <c r="B37" s="18">
        <f>IFERROR(INDEX(Ideas!$B$5:$B$204,MATCH(33,Ideas!$L$5:$L$204,0))&amp;"","")</f>
        <v/>
      </c>
      <c r="C37" s="18">
        <f>IFERROR(INDEX(Ideas!$G$5:$G$204,MATCH(33,Ideas!$L$5:$L$204,0))&amp;"","")</f>
        <v/>
      </c>
      <c r="D37" s="18">
        <f>IFERROR(INDEX(Ideas!$I$5:$I$204,MATCH(33,Ideas!$L$5:$L$204,0))&amp;"","")</f>
        <v/>
      </c>
      <c r="E37" s="18">
        <f>IFERROR(INDEX(Ideas!$H$5:$H$204,MATCH(33,Ideas!$L$5:$L$204,0))&amp;"","")</f>
        <v/>
      </c>
    </row>
    <row r="38">
      <c r="A38" s="13">
        <f>IF(COUNT(Ideas!$L$5:$L$204)&gt;=34,34,"")</f>
        <v/>
      </c>
      <c r="B38" s="18">
        <f>IFERROR(INDEX(Ideas!$B$5:$B$204,MATCH(34,Ideas!$L$5:$L$204,0))&amp;"","")</f>
        <v/>
      </c>
      <c r="C38" s="18">
        <f>IFERROR(INDEX(Ideas!$G$5:$G$204,MATCH(34,Ideas!$L$5:$L$204,0))&amp;"","")</f>
        <v/>
      </c>
      <c r="D38" s="18">
        <f>IFERROR(INDEX(Ideas!$I$5:$I$204,MATCH(34,Ideas!$L$5:$L$204,0))&amp;"","")</f>
        <v/>
      </c>
      <c r="E38" s="18">
        <f>IFERROR(INDEX(Ideas!$H$5:$H$204,MATCH(34,Ideas!$L$5:$L$204,0))&amp;"","")</f>
        <v/>
      </c>
    </row>
    <row r="39">
      <c r="A39" s="13">
        <f>IF(COUNT(Ideas!$L$5:$L$204)&gt;=35,35,"")</f>
        <v/>
      </c>
      <c r="B39" s="18">
        <f>IFERROR(INDEX(Ideas!$B$5:$B$204,MATCH(35,Ideas!$L$5:$L$204,0))&amp;"","")</f>
        <v/>
      </c>
      <c r="C39" s="18">
        <f>IFERROR(INDEX(Ideas!$G$5:$G$204,MATCH(35,Ideas!$L$5:$L$204,0))&amp;"","")</f>
        <v/>
      </c>
      <c r="D39" s="18">
        <f>IFERROR(INDEX(Ideas!$I$5:$I$204,MATCH(35,Ideas!$L$5:$L$204,0))&amp;"","")</f>
        <v/>
      </c>
      <c r="E39" s="18">
        <f>IFERROR(INDEX(Ideas!$H$5:$H$204,MATCH(35,Ideas!$L$5:$L$204,0))&amp;"","")</f>
        <v/>
      </c>
    </row>
    <row r="40">
      <c r="A40" s="13">
        <f>IF(COUNT(Ideas!$L$5:$L$204)&gt;=36,36,"")</f>
        <v/>
      </c>
      <c r="B40" s="18">
        <f>IFERROR(INDEX(Ideas!$B$5:$B$204,MATCH(36,Ideas!$L$5:$L$204,0))&amp;"","")</f>
        <v/>
      </c>
      <c r="C40" s="18">
        <f>IFERROR(INDEX(Ideas!$G$5:$G$204,MATCH(36,Ideas!$L$5:$L$204,0))&amp;"","")</f>
        <v/>
      </c>
      <c r="D40" s="18">
        <f>IFERROR(INDEX(Ideas!$I$5:$I$204,MATCH(36,Ideas!$L$5:$L$204,0))&amp;"","")</f>
        <v/>
      </c>
      <c r="E40" s="18">
        <f>IFERROR(INDEX(Ideas!$H$5:$H$204,MATCH(36,Ideas!$L$5:$L$204,0))&amp;"","")</f>
        <v/>
      </c>
    </row>
    <row r="41">
      <c r="A41" s="13">
        <f>IF(COUNT(Ideas!$L$5:$L$204)&gt;=37,37,"")</f>
        <v/>
      </c>
      <c r="B41" s="18">
        <f>IFERROR(INDEX(Ideas!$B$5:$B$204,MATCH(37,Ideas!$L$5:$L$204,0))&amp;"","")</f>
        <v/>
      </c>
      <c r="C41" s="18">
        <f>IFERROR(INDEX(Ideas!$G$5:$G$204,MATCH(37,Ideas!$L$5:$L$204,0))&amp;"","")</f>
        <v/>
      </c>
      <c r="D41" s="18">
        <f>IFERROR(INDEX(Ideas!$I$5:$I$204,MATCH(37,Ideas!$L$5:$L$204,0))&amp;"","")</f>
        <v/>
      </c>
      <c r="E41" s="18">
        <f>IFERROR(INDEX(Ideas!$H$5:$H$204,MATCH(37,Ideas!$L$5:$L$204,0))&amp;"","")</f>
        <v/>
      </c>
    </row>
    <row r="42">
      <c r="A42" s="13">
        <f>IF(COUNT(Ideas!$L$5:$L$204)&gt;=38,38,"")</f>
        <v/>
      </c>
      <c r="B42" s="18">
        <f>IFERROR(INDEX(Ideas!$B$5:$B$204,MATCH(38,Ideas!$L$5:$L$204,0))&amp;"","")</f>
        <v/>
      </c>
      <c r="C42" s="18">
        <f>IFERROR(INDEX(Ideas!$G$5:$G$204,MATCH(38,Ideas!$L$5:$L$204,0))&amp;"","")</f>
        <v/>
      </c>
      <c r="D42" s="18">
        <f>IFERROR(INDEX(Ideas!$I$5:$I$204,MATCH(38,Ideas!$L$5:$L$204,0))&amp;"","")</f>
        <v/>
      </c>
      <c r="E42" s="18">
        <f>IFERROR(INDEX(Ideas!$H$5:$H$204,MATCH(38,Ideas!$L$5:$L$204,0))&amp;"","")</f>
        <v/>
      </c>
    </row>
    <row r="43">
      <c r="A43" s="13">
        <f>IF(COUNT(Ideas!$L$5:$L$204)&gt;=39,39,"")</f>
        <v/>
      </c>
      <c r="B43" s="18">
        <f>IFERROR(INDEX(Ideas!$B$5:$B$204,MATCH(39,Ideas!$L$5:$L$204,0))&amp;"","")</f>
        <v/>
      </c>
      <c r="C43" s="18">
        <f>IFERROR(INDEX(Ideas!$G$5:$G$204,MATCH(39,Ideas!$L$5:$L$204,0))&amp;"","")</f>
        <v/>
      </c>
      <c r="D43" s="18">
        <f>IFERROR(INDEX(Ideas!$I$5:$I$204,MATCH(39,Ideas!$L$5:$L$204,0))&amp;"","")</f>
        <v/>
      </c>
      <c r="E43" s="18">
        <f>IFERROR(INDEX(Ideas!$H$5:$H$204,MATCH(39,Ideas!$L$5:$L$204,0))&amp;"","")</f>
        <v/>
      </c>
    </row>
    <row r="44">
      <c r="A44" s="13">
        <f>IF(COUNT(Ideas!$L$5:$L$204)&gt;=40,40,"")</f>
        <v/>
      </c>
      <c r="B44" s="18">
        <f>IFERROR(INDEX(Ideas!$B$5:$B$204,MATCH(40,Ideas!$L$5:$L$204,0))&amp;"","")</f>
        <v/>
      </c>
      <c r="C44" s="18">
        <f>IFERROR(INDEX(Ideas!$G$5:$G$204,MATCH(40,Ideas!$L$5:$L$204,0))&amp;"","")</f>
        <v/>
      </c>
      <c r="D44" s="18">
        <f>IFERROR(INDEX(Ideas!$I$5:$I$204,MATCH(40,Ideas!$L$5:$L$204,0))&amp;"","")</f>
        <v/>
      </c>
      <c r="E44" s="18">
        <f>IFERROR(INDEX(Ideas!$H$5:$H$204,MATCH(40,Ideas!$L$5:$L$204,0))&amp;"","")</f>
        <v/>
      </c>
    </row>
    <row r="45">
      <c r="A45" s="13">
        <f>IF(COUNT(Ideas!$L$5:$L$204)&gt;=41,41,"")</f>
        <v/>
      </c>
      <c r="B45" s="18">
        <f>IFERROR(INDEX(Ideas!$B$5:$B$204,MATCH(41,Ideas!$L$5:$L$204,0))&amp;"","")</f>
        <v/>
      </c>
      <c r="C45" s="18">
        <f>IFERROR(INDEX(Ideas!$G$5:$G$204,MATCH(41,Ideas!$L$5:$L$204,0))&amp;"","")</f>
        <v/>
      </c>
      <c r="D45" s="18">
        <f>IFERROR(INDEX(Ideas!$I$5:$I$204,MATCH(41,Ideas!$L$5:$L$204,0))&amp;"","")</f>
        <v/>
      </c>
      <c r="E45" s="18">
        <f>IFERROR(INDEX(Ideas!$H$5:$H$204,MATCH(41,Ideas!$L$5:$L$204,0))&amp;"","")</f>
        <v/>
      </c>
    </row>
    <row r="46">
      <c r="A46" s="13">
        <f>IF(COUNT(Ideas!$L$5:$L$204)&gt;=42,42,"")</f>
        <v/>
      </c>
      <c r="B46" s="18">
        <f>IFERROR(INDEX(Ideas!$B$5:$B$204,MATCH(42,Ideas!$L$5:$L$204,0))&amp;"","")</f>
        <v/>
      </c>
      <c r="C46" s="18">
        <f>IFERROR(INDEX(Ideas!$G$5:$G$204,MATCH(42,Ideas!$L$5:$L$204,0))&amp;"","")</f>
        <v/>
      </c>
      <c r="D46" s="18">
        <f>IFERROR(INDEX(Ideas!$I$5:$I$204,MATCH(42,Ideas!$L$5:$L$204,0))&amp;"","")</f>
        <v/>
      </c>
      <c r="E46" s="18">
        <f>IFERROR(INDEX(Ideas!$H$5:$H$204,MATCH(42,Ideas!$L$5:$L$204,0))&amp;"","")</f>
        <v/>
      </c>
    </row>
    <row r="47">
      <c r="A47" s="13">
        <f>IF(COUNT(Ideas!$L$5:$L$204)&gt;=43,43,"")</f>
        <v/>
      </c>
      <c r="B47" s="18">
        <f>IFERROR(INDEX(Ideas!$B$5:$B$204,MATCH(43,Ideas!$L$5:$L$204,0))&amp;"","")</f>
        <v/>
      </c>
      <c r="C47" s="18">
        <f>IFERROR(INDEX(Ideas!$G$5:$G$204,MATCH(43,Ideas!$L$5:$L$204,0))&amp;"","")</f>
        <v/>
      </c>
      <c r="D47" s="18">
        <f>IFERROR(INDEX(Ideas!$I$5:$I$204,MATCH(43,Ideas!$L$5:$L$204,0))&amp;"","")</f>
        <v/>
      </c>
      <c r="E47" s="18">
        <f>IFERROR(INDEX(Ideas!$H$5:$H$204,MATCH(43,Ideas!$L$5:$L$204,0))&amp;"","")</f>
        <v/>
      </c>
    </row>
    <row r="48">
      <c r="A48" s="13">
        <f>IF(COUNT(Ideas!$L$5:$L$204)&gt;=44,44,"")</f>
        <v/>
      </c>
      <c r="B48" s="18">
        <f>IFERROR(INDEX(Ideas!$B$5:$B$204,MATCH(44,Ideas!$L$5:$L$204,0))&amp;"","")</f>
        <v/>
      </c>
      <c r="C48" s="18">
        <f>IFERROR(INDEX(Ideas!$G$5:$G$204,MATCH(44,Ideas!$L$5:$L$204,0))&amp;"","")</f>
        <v/>
      </c>
      <c r="D48" s="18">
        <f>IFERROR(INDEX(Ideas!$I$5:$I$204,MATCH(44,Ideas!$L$5:$L$204,0))&amp;"","")</f>
        <v/>
      </c>
      <c r="E48" s="18">
        <f>IFERROR(INDEX(Ideas!$H$5:$H$204,MATCH(44,Ideas!$L$5:$L$204,0))&amp;"","")</f>
        <v/>
      </c>
    </row>
    <row r="49">
      <c r="A49" s="13">
        <f>IF(COUNT(Ideas!$L$5:$L$204)&gt;=45,45,"")</f>
        <v/>
      </c>
      <c r="B49" s="18">
        <f>IFERROR(INDEX(Ideas!$B$5:$B$204,MATCH(45,Ideas!$L$5:$L$204,0))&amp;"","")</f>
        <v/>
      </c>
      <c r="C49" s="18">
        <f>IFERROR(INDEX(Ideas!$G$5:$G$204,MATCH(45,Ideas!$L$5:$L$204,0))&amp;"","")</f>
        <v/>
      </c>
      <c r="D49" s="18">
        <f>IFERROR(INDEX(Ideas!$I$5:$I$204,MATCH(45,Ideas!$L$5:$L$204,0))&amp;"","")</f>
        <v/>
      </c>
      <c r="E49" s="18">
        <f>IFERROR(INDEX(Ideas!$H$5:$H$204,MATCH(45,Ideas!$L$5:$L$204,0))&amp;"","")</f>
        <v/>
      </c>
    </row>
    <row r="50">
      <c r="A50" s="13">
        <f>IF(COUNT(Ideas!$L$5:$L$204)&gt;=46,46,"")</f>
        <v/>
      </c>
      <c r="B50" s="18">
        <f>IFERROR(INDEX(Ideas!$B$5:$B$204,MATCH(46,Ideas!$L$5:$L$204,0))&amp;"","")</f>
        <v/>
      </c>
      <c r="C50" s="18">
        <f>IFERROR(INDEX(Ideas!$G$5:$G$204,MATCH(46,Ideas!$L$5:$L$204,0))&amp;"","")</f>
        <v/>
      </c>
      <c r="D50" s="18">
        <f>IFERROR(INDEX(Ideas!$I$5:$I$204,MATCH(46,Ideas!$L$5:$L$204,0))&amp;"","")</f>
        <v/>
      </c>
      <c r="E50" s="18">
        <f>IFERROR(INDEX(Ideas!$H$5:$H$204,MATCH(46,Ideas!$L$5:$L$204,0))&amp;"","")</f>
        <v/>
      </c>
    </row>
    <row r="51">
      <c r="A51" s="13">
        <f>IF(COUNT(Ideas!$L$5:$L$204)&gt;=47,47,"")</f>
        <v/>
      </c>
      <c r="B51" s="18">
        <f>IFERROR(INDEX(Ideas!$B$5:$B$204,MATCH(47,Ideas!$L$5:$L$204,0))&amp;"","")</f>
        <v/>
      </c>
      <c r="C51" s="18">
        <f>IFERROR(INDEX(Ideas!$G$5:$G$204,MATCH(47,Ideas!$L$5:$L$204,0))&amp;"","")</f>
        <v/>
      </c>
      <c r="D51" s="18">
        <f>IFERROR(INDEX(Ideas!$I$5:$I$204,MATCH(47,Ideas!$L$5:$L$204,0))&amp;"","")</f>
        <v/>
      </c>
      <c r="E51" s="18">
        <f>IFERROR(INDEX(Ideas!$H$5:$H$204,MATCH(47,Ideas!$L$5:$L$204,0))&amp;"","")</f>
        <v/>
      </c>
    </row>
    <row r="52">
      <c r="A52" s="13">
        <f>IF(COUNT(Ideas!$L$5:$L$204)&gt;=48,48,"")</f>
        <v/>
      </c>
      <c r="B52" s="18">
        <f>IFERROR(INDEX(Ideas!$B$5:$B$204,MATCH(48,Ideas!$L$5:$L$204,0))&amp;"","")</f>
        <v/>
      </c>
      <c r="C52" s="18">
        <f>IFERROR(INDEX(Ideas!$G$5:$G$204,MATCH(48,Ideas!$L$5:$L$204,0))&amp;"","")</f>
        <v/>
      </c>
      <c r="D52" s="18">
        <f>IFERROR(INDEX(Ideas!$I$5:$I$204,MATCH(48,Ideas!$L$5:$L$204,0))&amp;"","")</f>
        <v/>
      </c>
      <c r="E52" s="18">
        <f>IFERROR(INDEX(Ideas!$H$5:$H$204,MATCH(48,Ideas!$L$5:$L$204,0))&amp;"","")</f>
        <v/>
      </c>
    </row>
    <row r="53">
      <c r="A53" s="13">
        <f>IF(COUNT(Ideas!$L$5:$L$204)&gt;=49,49,"")</f>
        <v/>
      </c>
      <c r="B53" s="18">
        <f>IFERROR(INDEX(Ideas!$B$5:$B$204,MATCH(49,Ideas!$L$5:$L$204,0))&amp;"","")</f>
        <v/>
      </c>
      <c r="C53" s="18">
        <f>IFERROR(INDEX(Ideas!$G$5:$G$204,MATCH(49,Ideas!$L$5:$L$204,0))&amp;"","")</f>
        <v/>
      </c>
      <c r="D53" s="18">
        <f>IFERROR(INDEX(Ideas!$I$5:$I$204,MATCH(49,Ideas!$L$5:$L$204,0))&amp;"","")</f>
        <v/>
      </c>
      <c r="E53" s="18">
        <f>IFERROR(INDEX(Ideas!$H$5:$H$204,MATCH(49,Ideas!$L$5:$L$204,0))&amp;"","")</f>
        <v/>
      </c>
    </row>
    <row r="54">
      <c r="A54" s="13">
        <f>IF(COUNT(Ideas!$L$5:$L$204)&gt;=50,50,"")</f>
        <v/>
      </c>
      <c r="B54" s="18">
        <f>IFERROR(INDEX(Ideas!$B$5:$B$204,MATCH(50,Ideas!$L$5:$L$204,0))&amp;"","")</f>
        <v/>
      </c>
      <c r="C54" s="18">
        <f>IFERROR(INDEX(Ideas!$G$5:$G$204,MATCH(50,Ideas!$L$5:$L$204,0))&amp;"","")</f>
        <v/>
      </c>
      <c r="D54" s="18">
        <f>IFERROR(INDEX(Ideas!$I$5:$I$204,MATCH(50,Ideas!$L$5:$L$204,0))&amp;"","")</f>
        <v/>
      </c>
      <c r="E54" s="18">
        <f>IFERROR(INDEX(Ideas!$H$5:$H$204,MATCH(50,Ideas!$L$5:$L$204,0))&amp;"","")</f>
        <v/>
      </c>
    </row>
    <row r="55">
      <c r="A55" s="13">
        <f>IF(COUNT(Ideas!$L$5:$L$204)&gt;=51,51,"")</f>
        <v/>
      </c>
      <c r="B55" s="18">
        <f>IFERROR(INDEX(Ideas!$B$5:$B$204,MATCH(51,Ideas!$L$5:$L$204,0))&amp;"","")</f>
        <v/>
      </c>
      <c r="C55" s="18">
        <f>IFERROR(INDEX(Ideas!$G$5:$G$204,MATCH(51,Ideas!$L$5:$L$204,0))&amp;"","")</f>
        <v/>
      </c>
      <c r="D55" s="18">
        <f>IFERROR(INDEX(Ideas!$I$5:$I$204,MATCH(51,Ideas!$L$5:$L$204,0))&amp;"","")</f>
        <v/>
      </c>
      <c r="E55" s="18">
        <f>IFERROR(INDEX(Ideas!$H$5:$H$204,MATCH(51,Ideas!$L$5:$L$204,0))&amp;"","")</f>
        <v/>
      </c>
    </row>
    <row r="56">
      <c r="A56" s="13">
        <f>IF(COUNT(Ideas!$L$5:$L$204)&gt;=52,52,"")</f>
        <v/>
      </c>
      <c r="B56" s="18">
        <f>IFERROR(INDEX(Ideas!$B$5:$B$204,MATCH(52,Ideas!$L$5:$L$204,0))&amp;"","")</f>
        <v/>
      </c>
      <c r="C56" s="18">
        <f>IFERROR(INDEX(Ideas!$G$5:$G$204,MATCH(52,Ideas!$L$5:$L$204,0))&amp;"","")</f>
        <v/>
      </c>
      <c r="D56" s="18">
        <f>IFERROR(INDEX(Ideas!$I$5:$I$204,MATCH(52,Ideas!$L$5:$L$204,0))&amp;"","")</f>
        <v/>
      </c>
      <c r="E56" s="18">
        <f>IFERROR(INDEX(Ideas!$H$5:$H$204,MATCH(52,Ideas!$L$5:$L$204,0))&amp;"","")</f>
        <v/>
      </c>
    </row>
    <row r="57">
      <c r="A57" s="13">
        <f>IF(COUNT(Ideas!$L$5:$L$204)&gt;=53,53,"")</f>
        <v/>
      </c>
      <c r="B57" s="18">
        <f>IFERROR(INDEX(Ideas!$B$5:$B$204,MATCH(53,Ideas!$L$5:$L$204,0))&amp;"","")</f>
        <v/>
      </c>
      <c r="C57" s="18">
        <f>IFERROR(INDEX(Ideas!$G$5:$G$204,MATCH(53,Ideas!$L$5:$L$204,0))&amp;"","")</f>
        <v/>
      </c>
      <c r="D57" s="18">
        <f>IFERROR(INDEX(Ideas!$I$5:$I$204,MATCH(53,Ideas!$L$5:$L$204,0))&amp;"","")</f>
        <v/>
      </c>
      <c r="E57" s="18">
        <f>IFERROR(INDEX(Ideas!$H$5:$H$204,MATCH(53,Ideas!$L$5:$L$204,0))&amp;"","")</f>
        <v/>
      </c>
    </row>
    <row r="58">
      <c r="A58" s="13">
        <f>IF(COUNT(Ideas!$L$5:$L$204)&gt;=54,54,"")</f>
        <v/>
      </c>
      <c r="B58" s="18">
        <f>IFERROR(INDEX(Ideas!$B$5:$B$204,MATCH(54,Ideas!$L$5:$L$204,0))&amp;"","")</f>
        <v/>
      </c>
      <c r="C58" s="18">
        <f>IFERROR(INDEX(Ideas!$G$5:$G$204,MATCH(54,Ideas!$L$5:$L$204,0))&amp;"","")</f>
        <v/>
      </c>
      <c r="D58" s="18">
        <f>IFERROR(INDEX(Ideas!$I$5:$I$204,MATCH(54,Ideas!$L$5:$L$204,0))&amp;"","")</f>
        <v/>
      </c>
      <c r="E58" s="18">
        <f>IFERROR(INDEX(Ideas!$H$5:$H$204,MATCH(54,Ideas!$L$5:$L$204,0))&amp;"","")</f>
        <v/>
      </c>
    </row>
    <row r="59">
      <c r="A59" s="13">
        <f>IF(COUNT(Ideas!$L$5:$L$204)&gt;=55,55,"")</f>
        <v/>
      </c>
      <c r="B59" s="18">
        <f>IFERROR(INDEX(Ideas!$B$5:$B$204,MATCH(55,Ideas!$L$5:$L$204,0))&amp;"","")</f>
        <v/>
      </c>
      <c r="C59" s="18">
        <f>IFERROR(INDEX(Ideas!$G$5:$G$204,MATCH(55,Ideas!$L$5:$L$204,0))&amp;"","")</f>
        <v/>
      </c>
      <c r="D59" s="18">
        <f>IFERROR(INDEX(Ideas!$I$5:$I$204,MATCH(55,Ideas!$L$5:$L$204,0))&amp;"","")</f>
        <v/>
      </c>
      <c r="E59" s="18">
        <f>IFERROR(INDEX(Ideas!$H$5:$H$204,MATCH(55,Ideas!$L$5:$L$204,0))&amp;"","")</f>
        <v/>
      </c>
    </row>
    <row r="60">
      <c r="A60" s="13">
        <f>IF(COUNT(Ideas!$L$5:$L$204)&gt;=56,56,"")</f>
        <v/>
      </c>
      <c r="B60" s="18">
        <f>IFERROR(INDEX(Ideas!$B$5:$B$204,MATCH(56,Ideas!$L$5:$L$204,0))&amp;"","")</f>
        <v/>
      </c>
      <c r="C60" s="18">
        <f>IFERROR(INDEX(Ideas!$G$5:$G$204,MATCH(56,Ideas!$L$5:$L$204,0))&amp;"","")</f>
        <v/>
      </c>
      <c r="D60" s="18">
        <f>IFERROR(INDEX(Ideas!$I$5:$I$204,MATCH(56,Ideas!$L$5:$L$204,0))&amp;"","")</f>
        <v/>
      </c>
      <c r="E60" s="18">
        <f>IFERROR(INDEX(Ideas!$H$5:$H$204,MATCH(56,Ideas!$L$5:$L$204,0))&amp;"","")</f>
        <v/>
      </c>
    </row>
    <row r="61">
      <c r="A61" s="13">
        <f>IF(COUNT(Ideas!$L$5:$L$204)&gt;=57,57,"")</f>
        <v/>
      </c>
      <c r="B61" s="18">
        <f>IFERROR(INDEX(Ideas!$B$5:$B$204,MATCH(57,Ideas!$L$5:$L$204,0))&amp;"","")</f>
        <v/>
      </c>
      <c r="C61" s="18">
        <f>IFERROR(INDEX(Ideas!$G$5:$G$204,MATCH(57,Ideas!$L$5:$L$204,0))&amp;"","")</f>
        <v/>
      </c>
      <c r="D61" s="18">
        <f>IFERROR(INDEX(Ideas!$I$5:$I$204,MATCH(57,Ideas!$L$5:$L$204,0))&amp;"","")</f>
        <v/>
      </c>
      <c r="E61" s="18">
        <f>IFERROR(INDEX(Ideas!$H$5:$H$204,MATCH(57,Ideas!$L$5:$L$204,0))&amp;"","")</f>
        <v/>
      </c>
    </row>
    <row r="62">
      <c r="A62" s="13">
        <f>IF(COUNT(Ideas!$L$5:$L$204)&gt;=58,58,"")</f>
        <v/>
      </c>
      <c r="B62" s="18">
        <f>IFERROR(INDEX(Ideas!$B$5:$B$204,MATCH(58,Ideas!$L$5:$L$204,0))&amp;"","")</f>
        <v/>
      </c>
      <c r="C62" s="18">
        <f>IFERROR(INDEX(Ideas!$G$5:$G$204,MATCH(58,Ideas!$L$5:$L$204,0))&amp;"","")</f>
        <v/>
      </c>
      <c r="D62" s="18">
        <f>IFERROR(INDEX(Ideas!$I$5:$I$204,MATCH(58,Ideas!$L$5:$L$204,0))&amp;"","")</f>
        <v/>
      </c>
      <c r="E62" s="18">
        <f>IFERROR(INDEX(Ideas!$H$5:$H$204,MATCH(58,Ideas!$L$5:$L$204,0))&amp;"","")</f>
        <v/>
      </c>
    </row>
    <row r="63">
      <c r="A63" s="13">
        <f>IF(COUNT(Ideas!$L$5:$L$204)&gt;=59,59,"")</f>
        <v/>
      </c>
      <c r="B63" s="18">
        <f>IFERROR(INDEX(Ideas!$B$5:$B$204,MATCH(59,Ideas!$L$5:$L$204,0))&amp;"","")</f>
        <v/>
      </c>
      <c r="C63" s="18">
        <f>IFERROR(INDEX(Ideas!$G$5:$G$204,MATCH(59,Ideas!$L$5:$L$204,0))&amp;"","")</f>
        <v/>
      </c>
      <c r="D63" s="18">
        <f>IFERROR(INDEX(Ideas!$I$5:$I$204,MATCH(59,Ideas!$L$5:$L$204,0))&amp;"","")</f>
        <v/>
      </c>
      <c r="E63" s="18">
        <f>IFERROR(INDEX(Ideas!$H$5:$H$204,MATCH(59,Ideas!$L$5:$L$204,0))&amp;"","")</f>
        <v/>
      </c>
    </row>
    <row r="64">
      <c r="A64" s="13">
        <f>IF(COUNT(Ideas!$L$5:$L$204)&gt;=60,60,"")</f>
        <v/>
      </c>
      <c r="B64" s="18">
        <f>IFERROR(INDEX(Ideas!$B$5:$B$204,MATCH(60,Ideas!$L$5:$L$204,0))&amp;"","")</f>
        <v/>
      </c>
      <c r="C64" s="18">
        <f>IFERROR(INDEX(Ideas!$G$5:$G$204,MATCH(60,Ideas!$L$5:$L$204,0))&amp;"","")</f>
        <v/>
      </c>
      <c r="D64" s="18">
        <f>IFERROR(INDEX(Ideas!$I$5:$I$204,MATCH(60,Ideas!$L$5:$L$204,0))&amp;"","")</f>
        <v/>
      </c>
      <c r="E64" s="18">
        <f>IFERROR(INDEX(Ideas!$H$5:$H$204,MATCH(60,Ideas!$L$5:$L$204,0))&amp;"","")</f>
        <v/>
      </c>
    </row>
    <row r="65">
      <c r="A65" s="13">
        <f>IF(COUNT(Ideas!$L$5:$L$204)&gt;=61,61,"")</f>
        <v/>
      </c>
      <c r="B65" s="18">
        <f>IFERROR(INDEX(Ideas!$B$5:$B$204,MATCH(61,Ideas!$L$5:$L$204,0))&amp;"","")</f>
        <v/>
      </c>
      <c r="C65" s="18">
        <f>IFERROR(INDEX(Ideas!$G$5:$G$204,MATCH(61,Ideas!$L$5:$L$204,0))&amp;"","")</f>
        <v/>
      </c>
      <c r="D65" s="18">
        <f>IFERROR(INDEX(Ideas!$I$5:$I$204,MATCH(61,Ideas!$L$5:$L$204,0))&amp;"","")</f>
        <v/>
      </c>
      <c r="E65" s="18">
        <f>IFERROR(INDEX(Ideas!$H$5:$H$204,MATCH(61,Ideas!$L$5:$L$204,0))&amp;"","")</f>
        <v/>
      </c>
    </row>
    <row r="66">
      <c r="A66" s="13">
        <f>IF(COUNT(Ideas!$L$5:$L$204)&gt;=62,62,"")</f>
        <v/>
      </c>
      <c r="B66" s="18">
        <f>IFERROR(INDEX(Ideas!$B$5:$B$204,MATCH(62,Ideas!$L$5:$L$204,0))&amp;"","")</f>
        <v/>
      </c>
      <c r="C66" s="18">
        <f>IFERROR(INDEX(Ideas!$G$5:$G$204,MATCH(62,Ideas!$L$5:$L$204,0))&amp;"","")</f>
        <v/>
      </c>
      <c r="D66" s="18">
        <f>IFERROR(INDEX(Ideas!$I$5:$I$204,MATCH(62,Ideas!$L$5:$L$204,0))&amp;"","")</f>
        <v/>
      </c>
      <c r="E66" s="18">
        <f>IFERROR(INDEX(Ideas!$H$5:$H$204,MATCH(62,Ideas!$L$5:$L$204,0))&amp;"","")</f>
        <v/>
      </c>
    </row>
    <row r="67">
      <c r="A67" s="13">
        <f>IF(COUNT(Ideas!$L$5:$L$204)&gt;=63,63,"")</f>
        <v/>
      </c>
      <c r="B67" s="18">
        <f>IFERROR(INDEX(Ideas!$B$5:$B$204,MATCH(63,Ideas!$L$5:$L$204,0))&amp;"","")</f>
        <v/>
      </c>
      <c r="C67" s="18">
        <f>IFERROR(INDEX(Ideas!$G$5:$G$204,MATCH(63,Ideas!$L$5:$L$204,0))&amp;"","")</f>
        <v/>
      </c>
      <c r="D67" s="18">
        <f>IFERROR(INDEX(Ideas!$I$5:$I$204,MATCH(63,Ideas!$L$5:$L$204,0))&amp;"","")</f>
        <v/>
      </c>
      <c r="E67" s="18">
        <f>IFERROR(INDEX(Ideas!$H$5:$H$204,MATCH(63,Ideas!$L$5:$L$204,0))&amp;"","")</f>
        <v/>
      </c>
    </row>
    <row r="68">
      <c r="A68" s="13">
        <f>IF(COUNT(Ideas!$L$5:$L$204)&gt;=64,64,"")</f>
        <v/>
      </c>
      <c r="B68" s="18">
        <f>IFERROR(INDEX(Ideas!$B$5:$B$204,MATCH(64,Ideas!$L$5:$L$204,0))&amp;"","")</f>
        <v/>
      </c>
      <c r="C68" s="18">
        <f>IFERROR(INDEX(Ideas!$G$5:$G$204,MATCH(64,Ideas!$L$5:$L$204,0))&amp;"","")</f>
        <v/>
      </c>
      <c r="D68" s="18">
        <f>IFERROR(INDEX(Ideas!$I$5:$I$204,MATCH(64,Ideas!$L$5:$L$204,0))&amp;"","")</f>
        <v/>
      </c>
      <c r="E68" s="18">
        <f>IFERROR(INDEX(Ideas!$H$5:$H$204,MATCH(64,Ideas!$L$5:$L$204,0))&amp;"","")</f>
        <v/>
      </c>
    </row>
    <row r="69">
      <c r="A69" s="13">
        <f>IF(COUNT(Ideas!$L$5:$L$204)&gt;=65,65,"")</f>
        <v/>
      </c>
      <c r="B69" s="18">
        <f>IFERROR(INDEX(Ideas!$B$5:$B$204,MATCH(65,Ideas!$L$5:$L$204,0))&amp;"","")</f>
        <v/>
      </c>
      <c r="C69" s="18">
        <f>IFERROR(INDEX(Ideas!$G$5:$G$204,MATCH(65,Ideas!$L$5:$L$204,0))&amp;"","")</f>
        <v/>
      </c>
      <c r="D69" s="18">
        <f>IFERROR(INDEX(Ideas!$I$5:$I$204,MATCH(65,Ideas!$L$5:$L$204,0))&amp;"","")</f>
        <v/>
      </c>
      <c r="E69" s="18">
        <f>IFERROR(INDEX(Ideas!$H$5:$H$204,MATCH(65,Ideas!$L$5:$L$204,0))&amp;"","")</f>
        <v/>
      </c>
    </row>
    <row r="70">
      <c r="A70" s="13">
        <f>IF(COUNT(Ideas!$L$5:$L$204)&gt;=66,66,"")</f>
        <v/>
      </c>
      <c r="B70" s="18">
        <f>IFERROR(INDEX(Ideas!$B$5:$B$204,MATCH(66,Ideas!$L$5:$L$204,0))&amp;"","")</f>
        <v/>
      </c>
      <c r="C70" s="18">
        <f>IFERROR(INDEX(Ideas!$G$5:$G$204,MATCH(66,Ideas!$L$5:$L$204,0))&amp;"","")</f>
        <v/>
      </c>
      <c r="D70" s="18">
        <f>IFERROR(INDEX(Ideas!$I$5:$I$204,MATCH(66,Ideas!$L$5:$L$204,0))&amp;"","")</f>
        <v/>
      </c>
      <c r="E70" s="18">
        <f>IFERROR(INDEX(Ideas!$H$5:$H$204,MATCH(66,Ideas!$L$5:$L$204,0))&amp;"","")</f>
        <v/>
      </c>
    </row>
    <row r="71">
      <c r="A71" s="13">
        <f>IF(COUNT(Ideas!$L$5:$L$204)&gt;=67,67,"")</f>
        <v/>
      </c>
      <c r="B71" s="18">
        <f>IFERROR(INDEX(Ideas!$B$5:$B$204,MATCH(67,Ideas!$L$5:$L$204,0))&amp;"","")</f>
        <v/>
      </c>
      <c r="C71" s="18">
        <f>IFERROR(INDEX(Ideas!$G$5:$G$204,MATCH(67,Ideas!$L$5:$L$204,0))&amp;"","")</f>
        <v/>
      </c>
      <c r="D71" s="18">
        <f>IFERROR(INDEX(Ideas!$I$5:$I$204,MATCH(67,Ideas!$L$5:$L$204,0))&amp;"","")</f>
        <v/>
      </c>
      <c r="E71" s="18">
        <f>IFERROR(INDEX(Ideas!$H$5:$H$204,MATCH(67,Ideas!$L$5:$L$204,0))&amp;"","")</f>
        <v/>
      </c>
    </row>
    <row r="72">
      <c r="A72" s="13">
        <f>IF(COUNT(Ideas!$L$5:$L$204)&gt;=68,68,"")</f>
        <v/>
      </c>
      <c r="B72" s="18">
        <f>IFERROR(INDEX(Ideas!$B$5:$B$204,MATCH(68,Ideas!$L$5:$L$204,0))&amp;"","")</f>
        <v/>
      </c>
      <c r="C72" s="18">
        <f>IFERROR(INDEX(Ideas!$G$5:$G$204,MATCH(68,Ideas!$L$5:$L$204,0))&amp;"","")</f>
        <v/>
      </c>
      <c r="D72" s="18">
        <f>IFERROR(INDEX(Ideas!$I$5:$I$204,MATCH(68,Ideas!$L$5:$L$204,0))&amp;"","")</f>
        <v/>
      </c>
      <c r="E72" s="18">
        <f>IFERROR(INDEX(Ideas!$H$5:$H$204,MATCH(68,Ideas!$L$5:$L$204,0))&amp;"","")</f>
        <v/>
      </c>
    </row>
    <row r="73">
      <c r="A73" s="13">
        <f>IF(COUNT(Ideas!$L$5:$L$204)&gt;=69,69,"")</f>
        <v/>
      </c>
      <c r="B73" s="18">
        <f>IFERROR(INDEX(Ideas!$B$5:$B$204,MATCH(69,Ideas!$L$5:$L$204,0))&amp;"","")</f>
        <v/>
      </c>
      <c r="C73" s="18">
        <f>IFERROR(INDEX(Ideas!$G$5:$G$204,MATCH(69,Ideas!$L$5:$L$204,0))&amp;"","")</f>
        <v/>
      </c>
      <c r="D73" s="18">
        <f>IFERROR(INDEX(Ideas!$I$5:$I$204,MATCH(69,Ideas!$L$5:$L$204,0))&amp;"","")</f>
        <v/>
      </c>
      <c r="E73" s="18">
        <f>IFERROR(INDEX(Ideas!$H$5:$H$204,MATCH(69,Ideas!$L$5:$L$204,0))&amp;"","")</f>
        <v/>
      </c>
    </row>
    <row r="74">
      <c r="A74" s="13">
        <f>IF(COUNT(Ideas!$L$5:$L$204)&gt;=70,70,"")</f>
        <v/>
      </c>
      <c r="B74" s="18">
        <f>IFERROR(INDEX(Ideas!$B$5:$B$204,MATCH(70,Ideas!$L$5:$L$204,0))&amp;"","")</f>
        <v/>
      </c>
      <c r="C74" s="18">
        <f>IFERROR(INDEX(Ideas!$G$5:$G$204,MATCH(70,Ideas!$L$5:$L$204,0))&amp;"","")</f>
        <v/>
      </c>
      <c r="D74" s="18">
        <f>IFERROR(INDEX(Ideas!$I$5:$I$204,MATCH(70,Ideas!$L$5:$L$204,0))&amp;"","")</f>
        <v/>
      </c>
      <c r="E74" s="18">
        <f>IFERROR(INDEX(Ideas!$H$5:$H$204,MATCH(70,Ideas!$L$5:$L$204,0))&amp;"","")</f>
        <v/>
      </c>
    </row>
    <row r="75">
      <c r="A75" s="13">
        <f>IF(COUNT(Ideas!$L$5:$L$204)&gt;=71,71,"")</f>
        <v/>
      </c>
      <c r="B75" s="18">
        <f>IFERROR(INDEX(Ideas!$B$5:$B$204,MATCH(71,Ideas!$L$5:$L$204,0))&amp;"","")</f>
        <v/>
      </c>
      <c r="C75" s="18">
        <f>IFERROR(INDEX(Ideas!$G$5:$G$204,MATCH(71,Ideas!$L$5:$L$204,0))&amp;"","")</f>
        <v/>
      </c>
      <c r="D75" s="18">
        <f>IFERROR(INDEX(Ideas!$I$5:$I$204,MATCH(71,Ideas!$L$5:$L$204,0))&amp;"","")</f>
        <v/>
      </c>
      <c r="E75" s="18">
        <f>IFERROR(INDEX(Ideas!$H$5:$H$204,MATCH(71,Ideas!$L$5:$L$204,0))&amp;"","")</f>
        <v/>
      </c>
    </row>
    <row r="76">
      <c r="A76" s="13">
        <f>IF(COUNT(Ideas!$L$5:$L$204)&gt;=72,72,"")</f>
        <v/>
      </c>
      <c r="B76" s="18">
        <f>IFERROR(INDEX(Ideas!$B$5:$B$204,MATCH(72,Ideas!$L$5:$L$204,0))&amp;"","")</f>
        <v/>
      </c>
      <c r="C76" s="18">
        <f>IFERROR(INDEX(Ideas!$G$5:$G$204,MATCH(72,Ideas!$L$5:$L$204,0))&amp;"","")</f>
        <v/>
      </c>
      <c r="D76" s="18">
        <f>IFERROR(INDEX(Ideas!$I$5:$I$204,MATCH(72,Ideas!$L$5:$L$204,0))&amp;"","")</f>
        <v/>
      </c>
      <c r="E76" s="18">
        <f>IFERROR(INDEX(Ideas!$H$5:$H$204,MATCH(72,Ideas!$L$5:$L$204,0))&amp;"","")</f>
        <v/>
      </c>
    </row>
    <row r="77">
      <c r="A77" s="13">
        <f>IF(COUNT(Ideas!$L$5:$L$204)&gt;=73,73,"")</f>
        <v/>
      </c>
      <c r="B77" s="18">
        <f>IFERROR(INDEX(Ideas!$B$5:$B$204,MATCH(73,Ideas!$L$5:$L$204,0))&amp;"","")</f>
        <v/>
      </c>
      <c r="C77" s="18">
        <f>IFERROR(INDEX(Ideas!$G$5:$G$204,MATCH(73,Ideas!$L$5:$L$204,0))&amp;"","")</f>
        <v/>
      </c>
      <c r="D77" s="18">
        <f>IFERROR(INDEX(Ideas!$I$5:$I$204,MATCH(73,Ideas!$L$5:$L$204,0))&amp;"","")</f>
        <v/>
      </c>
      <c r="E77" s="18">
        <f>IFERROR(INDEX(Ideas!$H$5:$H$204,MATCH(73,Ideas!$L$5:$L$204,0))&amp;"","")</f>
        <v/>
      </c>
    </row>
    <row r="78">
      <c r="A78" s="13">
        <f>IF(COUNT(Ideas!$L$5:$L$204)&gt;=74,74,"")</f>
        <v/>
      </c>
      <c r="B78" s="18">
        <f>IFERROR(INDEX(Ideas!$B$5:$B$204,MATCH(74,Ideas!$L$5:$L$204,0))&amp;"","")</f>
        <v/>
      </c>
      <c r="C78" s="18">
        <f>IFERROR(INDEX(Ideas!$G$5:$G$204,MATCH(74,Ideas!$L$5:$L$204,0))&amp;"","")</f>
        <v/>
      </c>
      <c r="D78" s="18">
        <f>IFERROR(INDEX(Ideas!$I$5:$I$204,MATCH(74,Ideas!$L$5:$L$204,0))&amp;"","")</f>
        <v/>
      </c>
      <c r="E78" s="18">
        <f>IFERROR(INDEX(Ideas!$H$5:$H$204,MATCH(74,Ideas!$L$5:$L$204,0))&amp;"","")</f>
        <v/>
      </c>
    </row>
    <row r="79">
      <c r="A79" s="13">
        <f>IF(COUNT(Ideas!$L$5:$L$204)&gt;=75,75,"")</f>
        <v/>
      </c>
      <c r="B79" s="18">
        <f>IFERROR(INDEX(Ideas!$B$5:$B$204,MATCH(75,Ideas!$L$5:$L$204,0))&amp;"","")</f>
        <v/>
      </c>
      <c r="C79" s="18">
        <f>IFERROR(INDEX(Ideas!$G$5:$G$204,MATCH(75,Ideas!$L$5:$L$204,0))&amp;"","")</f>
        <v/>
      </c>
      <c r="D79" s="18">
        <f>IFERROR(INDEX(Ideas!$I$5:$I$204,MATCH(75,Ideas!$L$5:$L$204,0))&amp;"","")</f>
        <v/>
      </c>
      <c r="E79" s="18">
        <f>IFERROR(INDEX(Ideas!$H$5:$H$204,MATCH(75,Ideas!$L$5:$L$204,0))&amp;"","")</f>
        <v/>
      </c>
    </row>
    <row r="80">
      <c r="A80" s="13">
        <f>IF(COUNT(Ideas!$L$5:$L$204)&gt;=76,76,"")</f>
        <v/>
      </c>
      <c r="B80" s="18">
        <f>IFERROR(INDEX(Ideas!$B$5:$B$204,MATCH(76,Ideas!$L$5:$L$204,0))&amp;"","")</f>
        <v/>
      </c>
      <c r="C80" s="18">
        <f>IFERROR(INDEX(Ideas!$G$5:$G$204,MATCH(76,Ideas!$L$5:$L$204,0))&amp;"","")</f>
        <v/>
      </c>
      <c r="D80" s="18">
        <f>IFERROR(INDEX(Ideas!$I$5:$I$204,MATCH(76,Ideas!$L$5:$L$204,0))&amp;"","")</f>
        <v/>
      </c>
      <c r="E80" s="18">
        <f>IFERROR(INDEX(Ideas!$H$5:$H$204,MATCH(76,Ideas!$L$5:$L$204,0))&amp;"","")</f>
        <v/>
      </c>
    </row>
    <row r="81">
      <c r="A81" s="13">
        <f>IF(COUNT(Ideas!$L$5:$L$204)&gt;=77,77,"")</f>
        <v/>
      </c>
      <c r="B81" s="18">
        <f>IFERROR(INDEX(Ideas!$B$5:$B$204,MATCH(77,Ideas!$L$5:$L$204,0))&amp;"","")</f>
        <v/>
      </c>
      <c r="C81" s="18">
        <f>IFERROR(INDEX(Ideas!$G$5:$G$204,MATCH(77,Ideas!$L$5:$L$204,0))&amp;"","")</f>
        <v/>
      </c>
      <c r="D81" s="18">
        <f>IFERROR(INDEX(Ideas!$I$5:$I$204,MATCH(77,Ideas!$L$5:$L$204,0))&amp;"","")</f>
        <v/>
      </c>
      <c r="E81" s="18">
        <f>IFERROR(INDEX(Ideas!$H$5:$H$204,MATCH(77,Ideas!$L$5:$L$204,0))&amp;"","")</f>
        <v/>
      </c>
    </row>
    <row r="82">
      <c r="A82" s="13">
        <f>IF(COUNT(Ideas!$L$5:$L$204)&gt;=78,78,"")</f>
        <v/>
      </c>
      <c r="B82" s="18">
        <f>IFERROR(INDEX(Ideas!$B$5:$B$204,MATCH(78,Ideas!$L$5:$L$204,0))&amp;"","")</f>
        <v/>
      </c>
      <c r="C82" s="18">
        <f>IFERROR(INDEX(Ideas!$G$5:$G$204,MATCH(78,Ideas!$L$5:$L$204,0))&amp;"","")</f>
        <v/>
      </c>
      <c r="D82" s="18">
        <f>IFERROR(INDEX(Ideas!$I$5:$I$204,MATCH(78,Ideas!$L$5:$L$204,0))&amp;"","")</f>
        <v/>
      </c>
      <c r="E82" s="18">
        <f>IFERROR(INDEX(Ideas!$H$5:$H$204,MATCH(78,Ideas!$L$5:$L$204,0))&amp;"","")</f>
        <v/>
      </c>
    </row>
    <row r="83">
      <c r="A83" s="13">
        <f>IF(COUNT(Ideas!$L$5:$L$204)&gt;=79,79,"")</f>
        <v/>
      </c>
      <c r="B83" s="18">
        <f>IFERROR(INDEX(Ideas!$B$5:$B$204,MATCH(79,Ideas!$L$5:$L$204,0))&amp;"","")</f>
        <v/>
      </c>
      <c r="C83" s="18">
        <f>IFERROR(INDEX(Ideas!$G$5:$G$204,MATCH(79,Ideas!$L$5:$L$204,0))&amp;"","")</f>
        <v/>
      </c>
      <c r="D83" s="18">
        <f>IFERROR(INDEX(Ideas!$I$5:$I$204,MATCH(79,Ideas!$L$5:$L$204,0))&amp;"","")</f>
        <v/>
      </c>
      <c r="E83" s="18">
        <f>IFERROR(INDEX(Ideas!$H$5:$H$204,MATCH(79,Ideas!$L$5:$L$204,0))&amp;"","")</f>
        <v/>
      </c>
    </row>
    <row r="84">
      <c r="A84" s="13">
        <f>IF(COUNT(Ideas!$L$5:$L$204)&gt;=80,80,"")</f>
        <v/>
      </c>
      <c r="B84" s="18">
        <f>IFERROR(INDEX(Ideas!$B$5:$B$204,MATCH(80,Ideas!$L$5:$L$204,0))&amp;"","")</f>
        <v/>
      </c>
      <c r="C84" s="18">
        <f>IFERROR(INDEX(Ideas!$G$5:$G$204,MATCH(80,Ideas!$L$5:$L$204,0))&amp;"","")</f>
        <v/>
      </c>
      <c r="D84" s="18">
        <f>IFERROR(INDEX(Ideas!$I$5:$I$204,MATCH(80,Ideas!$L$5:$L$204,0))&amp;"","")</f>
        <v/>
      </c>
      <c r="E84" s="18">
        <f>IFERROR(INDEX(Ideas!$H$5:$H$204,MATCH(80,Ideas!$L$5:$L$204,0))&amp;"","")</f>
        <v/>
      </c>
    </row>
    <row r="85">
      <c r="A85" s="13">
        <f>IF(COUNT(Ideas!$L$5:$L$204)&gt;=81,81,"")</f>
        <v/>
      </c>
      <c r="B85" s="18">
        <f>IFERROR(INDEX(Ideas!$B$5:$B$204,MATCH(81,Ideas!$L$5:$L$204,0))&amp;"","")</f>
        <v/>
      </c>
      <c r="C85" s="18">
        <f>IFERROR(INDEX(Ideas!$G$5:$G$204,MATCH(81,Ideas!$L$5:$L$204,0))&amp;"","")</f>
        <v/>
      </c>
      <c r="D85" s="18">
        <f>IFERROR(INDEX(Ideas!$I$5:$I$204,MATCH(81,Ideas!$L$5:$L$204,0))&amp;"","")</f>
        <v/>
      </c>
      <c r="E85" s="18">
        <f>IFERROR(INDEX(Ideas!$H$5:$H$204,MATCH(81,Ideas!$L$5:$L$204,0))&amp;"","")</f>
        <v/>
      </c>
    </row>
    <row r="86">
      <c r="A86" s="13">
        <f>IF(COUNT(Ideas!$L$5:$L$204)&gt;=82,82,"")</f>
        <v/>
      </c>
      <c r="B86" s="18">
        <f>IFERROR(INDEX(Ideas!$B$5:$B$204,MATCH(82,Ideas!$L$5:$L$204,0))&amp;"","")</f>
        <v/>
      </c>
      <c r="C86" s="18">
        <f>IFERROR(INDEX(Ideas!$G$5:$G$204,MATCH(82,Ideas!$L$5:$L$204,0))&amp;"","")</f>
        <v/>
      </c>
      <c r="D86" s="18">
        <f>IFERROR(INDEX(Ideas!$I$5:$I$204,MATCH(82,Ideas!$L$5:$L$204,0))&amp;"","")</f>
        <v/>
      </c>
      <c r="E86" s="18">
        <f>IFERROR(INDEX(Ideas!$H$5:$H$204,MATCH(82,Ideas!$L$5:$L$204,0))&amp;"","")</f>
        <v/>
      </c>
    </row>
    <row r="87">
      <c r="A87" s="13">
        <f>IF(COUNT(Ideas!$L$5:$L$204)&gt;=83,83,"")</f>
        <v/>
      </c>
      <c r="B87" s="18">
        <f>IFERROR(INDEX(Ideas!$B$5:$B$204,MATCH(83,Ideas!$L$5:$L$204,0))&amp;"","")</f>
        <v/>
      </c>
      <c r="C87" s="18">
        <f>IFERROR(INDEX(Ideas!$G$5:$G$204,MATCH(83,Ideas!$L$5:$L$204,0))&amp;"","")</f>
        <v/>
      </c>
      <c r="D87" s="18">
        <f>IFERROR(INDEX(Ideas!$I$5:$I$204,MATCH(83,Ideas!$L$5:$L$204,0))&amp;"","")</f>
        <v/>
      </c>
      <c r="E87" s="18">
        <f>IFERROR(INDEX(Ideas!$H$5:$H$204,MATCH(83,Ideas!$L$5:$L$204,0))&amp;"","")</f>
        <v/>
      </c>
    </row>
    <row r="88">
      <c r="A88" s="13">
        <f>IF(COUNT(Ideas!$L$5:$L$204)&gt;=84,84,"")</f>
        <v/>
      </c>
      <c r="B88" s="18">
        <f>IFERROR(INDEX(Ideas!$B$5:$B$204,MATCH(84,Ideas!$L$5:$L$204,0))&amp;"","")</f>
        <v/>
      </c>
      <c r="C88" s="18">
        <f>IFERROR(INDEX(Ideas!$G$5:$G$204,MATCH(84,Ideas!$L$5:$L$204,0))&amp;"","")</f>
        <v/>
      </c>
      <c r="D88" s="18">
        <f>IFERROR(INDEX(Ideas!$I$5:$I$204,MATCH(84,Ideas!$L$5:$L$204,0))&amp;"","")</f>
        <v/>
      </c>
      <c r="E88" s="18">
        <f>IFERROR(INDEX(Ideas!$H$5:$H$204,MATCH(84,Ideas!$L$5:$L$204,0))&amp;"","")</f>
        <v/>
      </c>
    </row>
    <row r="89">
      <c r="A89" s="13">
        <f>IF(COUNT(Ideas!$L$5:$L$204)&gt;=85,85,"")</f>
        <v/>
      </c>
      <c r="B89" s="18">
        <f>IFERROR(INDEX(Ideas!$B$5:$B$204,MATCH(85,Ideas!$L$5:$L$204,0))&amp;"","")</f>
        <v/>
      </c>
      <c r="C89" s="18">
        <f>IFERROR(INDEX(Ideas!$G$5:$G$204,MATCH(85,Ideas!$L$5:$L$204,0))&amp;"","")</f>
        <v/>
      </c>
      <c r="D89" s="18">
        <f>IFERROR(INDEX(Ideas!$I$5:$I$204,MATCH(85,Ideas!$L$5:$L$204,0))&amp;"","")</f>
        <v/>
      </c>
      <c r="E89" s="18">
        <f>IFERROR(INDEX(Ideas!$H$5:$H$204,MATCH(85,Ideas!$L$5:$L$204,0))&amp;"","")</f>
        <v/>
      </c>
    </row>
    <row r="90">
      <c r="A90" s="13">
        <f>IF(COUNT(Ideas!$L$5:$L$204)&gt;=86,86,"")</f>
        <v/>
      </c>
      <c r="B90" s="18">
        <f>IFERROR(INDEX(Ideas!$B$5:$B$204,MATCH(86,Ideas!$L$5:$L$204,0))&amp;"","")</f>
        <v/>
      </c>
      <c r="C90" s="18">
        <f>IFERROR(INDEX(Ideas!$G$5:$G$204,MATCH(86,Ideas!$L$5:$L$204,0))&amp;"","")</f>
        <v/>
      </c>
      <c r="D90" s="18">
        <f>IFERROR(INDEX(Ideas!$I$5:$I$204,MATCH(86,Ideas!$L$5:$L$204,0))&amp;"","")</f>
        <v/>
      </c>
      <c r="E90" s="18">
        <f>IFERROR(INDEX(Ideas!$H$5:$H$204,MATCH(86,Ideas!$L$5:$L$204,0))&amp;"","")</f>
        <v/>
      </c>
    </row>
    <row r="91">
      <c r="A91" s="13">
        <f>IF(COUNT(Ideas!$L$5:$L$204)&gt;=87,87,"")</f>
        <v/>
      </c>
      <c r="B91" s="18">
        <f>IFERROR(INDEX(Ideas!$B$5:$B$204,MATCH(87,Ideas!$L$5:$L$204,0))&amp;"","")</f>
        <v/>
      </c>
      <c r="C91" s="18">
        <f>IFERROR(INDEX(Ideas!$G$5:$G$204,MATCH(87,Ideas!$L$5:$L$204,0))&amp;"","")</f>
        <v/>
      </c>
      <c r="D91" s="18">
        <f>IFERROR(INDEX(Ideas!$I$5:$I$204,MATCH(87,Ideas!$L$5:$L$204,0))&amp;"","")</f>
        <v/>
      </c>
      <c r="E91" s="18">
        <f>IFERROR(INDEX(Ideas!$H$5:$H$204,MATCH(87,Ideas!$L$5:$L$204,0))&amp;"","")</f>
        <v/>
      </c>
    </row>
    <row r="92">
      <c r="A92" s="13">
        <f>IF(COUNT(Ideas!$L$5:$L$204)&gt;=88,88,"")</f>
        <v/>
      </c>
      <c r="B92" s="18">
        <f>IFERROR(INDEX(Ideas!$B$5:$B$204,MATCH(88,Ideas!$L$5:$L$204,0))&amp;"","")</f>
        <v/>
      </c>
      <c r="C92" s="18">
        <f>IFERROR(INDEX(Ideas!$G$5:$G$204,MATCH(88,Ideas!$L$5:$L$204,0))&amp;"","")</f>
        <v/>
      </c>
      <c r="D92" s="18">
        <f>IFERROR(INDEX(Ideas!$I$5:$I$204,MATCH(88,Ideas!$L$5:$L$204,0))&amp;"","")</f>
        <v/>
      </c>
      <c r="E92" s="18">
        <f>IFERROR(INDEX(Ideas!$H$5:$H$204,MATCH(88,Ideas!$L$5:$L$204,0))&amp;"","")</f>
        <v/>
      </c>
    </row>
    <row r="93">
      <c r="A93" s="13">
        <f>IF(COUNT(Ideas!$L$5:$L$204)&gt;=89,89,"")</f>
        <v/>
      </c>
      <c r="B93" s="18">
        <f>IFERROR(INDEX(Ideas!$B$5:$B$204,MATCH(89,Ideas!$L$5:$L$204,0))&amp;"","")</f>
        <v/>
      </c>
      <c r="C93" s="18">
        <f>IFERROR(INDEX(Ideas!$G$5:$G$204,MATCH(89,Ideas!$L$5:$L$204,0))&amp;"","")</f>
        <v/>
      </c>
      <c r="D93" s="18">
        <f>IFERROR(INDEX(Ideas!$I$5:$I$204,MATCH(89,Ideas!$L$5:$L$204,0))&amp;"","")</f>
        <v/>
      </c>
      <c r="E93" s="18">
        <f>IFERROR(INDEX(Ideas!$H$5:$H$204,MATCH(89,Ideas!$L$5:$L$204,0))&amp;"","")</f>
        <v/>
      </c>
    </row>
    <row r="94">
      <c r="A94" s="13">
        <f>IF(COUNT(Ideas!$L$5:$L$204)&gt;=90,90,"")</f>
        <v/>
      </c>
      <c r="B94" s="18">
        <f>IFERROR(INDEX(Ideas!$B$5:$B$204,MATCH(90,Ideas!$L$5:$L$204,0))&amp;"","")</f>
        <v/>
      </c>
      <c r="C94" s="18">
        <f>IFERROR(INDEX(Ideas!$G$5:$G$204,MATCH(90,Ideas!$L$5:$L$204,0))&amp;"","")</f>
        <v/>
      </c>
      <c r="D94" s="18">
        <f>IFERROR(INDEX(Ideas!$I$5:$I$204,MATCH(90,Ideas!$L$5:$L$204,0))&amp;"","")</f>
        <v/>
      </c>
      <c r="E94" s="18">
        <f>IFERROR(INDEX(Ideas!$H$5:$H$204,MATCH(90,Ideas!$L$5:$L$204,0))&amp;"","")</f>
        <v/>
      </c>
    </row>
    <row r="95">
      <c r="A95" s="13">
        <f>IF(COUNT(Ideas!$L$5:$L$204)&gt;=91,91,"")</f>
        <v/>
      </c>
      <c r="B95" s="18">
        <f>IFERROR(INDEX(Ideas!$B$5:$B$204,MATCH(91,Ideas!$L$5:$L$204,0))&amp;"","")</f>
        <v/>
      </c>
      <c r="C95" s="18">
        <f>IFERROR(INDEX(Ideas!$G$5:$G$204,MATCH(91,Ideas!$L$5:$L$204,0))&amp;"","")</f>
        <v/>
      </c>
      <c r="D95" s="18">
        <f>IFERROR(INDEX(Ideas!$I$5:$I$204,MATCH(91,Ideas!$L$5:$L$204,0))&amp;"","")</f>
        <v/>
      </c>
      <c r="E95" s="18">
        <f>IFERROR(INDEX(Ideas!$H$5:$H$204,MATCH(91,Ideas!$L$5:$L$204,0))&amp;"","")</f>
        <v/>
      </c>
    </row>
    <row r="96">
      <c r="A96" s="13">
        <f>IF(COUNT(Ideas!$L$5:$L$204)&gt;=92,92,"")</f>
        <v/>
      </c>
      <c r="B96" s="18">
        <f>IFERROR(INDEX(Ideas!$B$5:$B$204,MATCH(92,Ideas!$L$5:$L$204,0))&amp;"","")</f>
        <v/>
      </c>
      <c r="C96" s="18">
        <f>IFERROR(INDEX(Ideas!$G$5:$G$204,MATCH(92,Ideas!$L$5:$L$204,0))&amp;"","")</f>
        <v/>
      </c>
      <c r="D96" s="18">
        <f>IFERROR(INDEX(Ideas!$I$5:$I$204,MATCH(92,Ideas!$L$5:$L$204,0))&amp;"","")</f>
        <v/>
      </c>
      <c r="E96" s="18">
        <f>IFERROR(INDEX(Ideas!$H$5:$H$204,MATCH(92,Ideas!$L$5:$L$204,0))&amp;"","")</f>
        <v/>
      </c>
    </row>
    <row r="97">
      <c r="A97" s="13">
        <f>IF(COUNT(Ideas!$L$5:$L$204)&gt;=93,93,"")</f>
        <v/>
      </c>
      <c r="B97" s="18">
        <f>IFERROR(INDEX(Ideas!$B$5:$B$204,MATCH(93,Ideas!$L$5:$L$204,0))&amp;"","")</f>
        <v/>
      </c>
      <c r="C97" s="18">
        <f>IFERROR(INDEX(Ideas!$G$5:$G$204,MATCH(93,Ideas!$L$5:$L$204,0))&amp;"","")</f>
        <v/>
      </c>
      <c r="D97" s="18">
        <f>IFERROR(INDEX(Ideas!$I$5:$I$204,MATCH(93,Ideas!$L$5:$L$204,0))&amp;"","")</f>
        <v/>
      </c>
      <c r="E97" s="18">
        <f>IFERROR(INDEX(Ideas!$H$5:$H$204,MATCH(93,Ideas!$L$5:$L$204,0))&amp;"","")</f>
        <v/>
      </c>
    </row>
    <row r="98">
      <c r="A98" s="13">
        <f>IF(COUNT(Ideas!$L$5:$L$204)&gt;=94,94,"")</f>
        <v/>
      </c>
      <c r="B98" s="18">
        <f>IFERROR(INDEX(Ideas!$B$5:$B$204,MATCH(94,Ideas!$L$5:$L$204,0))&amp;"","")</f>
        <v/>
      </c>
      <c r="C98" s="18">
        <f>IFERROR(INDEX(Ideas!$G$5:$G$204,MATCH(94,Ideas!$L$5:$L$204,0))&amp;"","")</f>
        <v/>
      </c>
      <c r="D98" s="18">
        <f>IFERROR(INDEX(Ideas!$I$5:$I$204,MATCH(94,Ideas!$L$5:$L$204,0))&amp;"","")</f>
        <v/>
      </c>
      <c r="E98" s="18">
        <f>IFERROR(INDEX(Ideas!$H$5:$H$204,MATCH(94,Ideas!$L$5:$L$204,0))&amp;"","")</f>
        <v/>
      </c>
    </row>
    <row r="99">
      <c r="A99" s="13">
        <f>IF(COUNT(Ideas!$L$5:$L$204)&gt;=95,95,"")</f>
        <v/>
      </c>
      <c r="B99" s="18">
        <f>IFERROR(INDEX(Ideas!$B$5:$B$204,MATCH(95,Ideas!$L$5:$L$204,0))&amp;"","")</f>
        <v/>
      </c>
      <c r="C99" s="18">
        <f>IFERROR(INDEX(Ideas!$G$5:$G$204,MATCH(95,Ideas!$L$5:$L$204,0))&amp;"","")</f>
        <v/>
      </c>
      <c r="D99" s="18">
        <f>IFERROR(INDEX(Ideas!$I$5:$I$204,MATCH(95,Ideas!$L$5:$L$204,0))&amp;"","")</f>
        <v/>
      </c>
      <c r="E99" s="18">
        <f>IFERROR(INDEX(Ideas!$H$5:$H$204,MATCH(95,Ideas!$L$5:$L$204,0))&amp;"","")</f>
        <v/>
      </c>
    </row>
    <row r="100">
      <c r="A100" s="13">
        <f>IF(COUNT(Ideas!$L$5:$L$204)&gt;=96,96,"")</f>
        <v/>
      </c>
      <c r="B100" s="18">
        <f>IFERROR(INDEX(Ideas!$B$5:$B$204,MATCH(96,Ideas!$L$5:$L$204,0))&amp;"","")</f>
        <v/>
      </c>
      <c r="C100" s="18">
        <f>IFERROR(INDEX(Ideas!$G$5:$G$204,MATCH(96,Ideas!$L$5:$L$204,0))&amp;"","")</f>
        <v/>
      </c>
      <c r="D100" s="18">
        <f>IFERROR(INDEX(Ideas!$I$5:$I$204,MATCH(96,Ideas!$L$5:$L$204,0))&amp;"","")</f>
        <v/>
      </c>
      <c r="E100" s="18">
        <f>IFERROR(INDEX(Ideas!$H$5:$H$204,MATCH(96,Ideas!$L$5:$L$204,0))&amp;"","")</f>
        <v/>
      </c>
    </row>
    <row r="101">
      <c r="A101" s="13">
        <f>IF(COUNT(Ideas!$L$5:$L$204)&gt;=97,97,"")</f>
        <v/>
      </c>
      <c r="B101" s="18">
        <f>IFERROR(INDEX(Ideas!$B$5:$B$204,MATCH(97,Ideas!$L$5:$L$204,0))&amp;"","")</f>
        <v/>
      </c>
      <c r="C101" s="18">
        <f>IFERROR(INDEX(Ideas!$G$5:$G$204,MATCH(97,Ideas!$L$5:$L$204,0))&amp;"","")</f>
        <v/>
      </c>
      <c r="D101" s="18">
        <f>IFERROR(INDEX(Ideas!$I$5:$I$204,MATCH(97,Ideas!$L$5:$L$204,0))&amp;"","")</f>
        <v/>
      </c>
      <c r="E101" s="18">
        <f>IFERROR(INDEX(Ideas!$H$5:$H$204,MATCH(97,Ideas!$L$5:$L$204,0))&amp;"","")</f>
        <v/>
      </c>
    </row>
    <row r="102">
      <c r="A102" s="13">
        <f>IF(COUNT(Ideas!$L$5:$L$204)&gt;=98,98,"")</f>
        <v/>
      </c>
      <c r="B102" s="18">
        <f>IFERROR(INDEX(Ideas!$B$5:$B$204,MATCH(98,Ideas!$L$5:$L$204,0))&amp;"","")</f>
        <v/>
      </c>
      <c r="C102" s="18">
        <f>IFERROR(INDEX(Ideas!$G$5:$G$204,MATCH(98,Ideas!$L$5:$L$204,0))&amp;"","")</f>
        <v/>
      </c>
      <c r="D102" s="18">
        <f>IFERROR(INDEX(Ideas!$I$5:$I$204,MATCH(98,Ideas!$L$5:$L$204,0))&amp;"","")</f>
        <v/>
      </c>
      <c r="E102" s="18">
        <f>IFERROR(INDEX(Ideas!$H$5:$H$204,MATCH(98,Ideas!$L$5:$L$204,0))&amp;"","")</f>
        <v/>
      </c>
    </row>
    <row r="103">
      <c r="A103" s="13">
        <f>IF(COUNT(Ideas!$L$5:$L$204)&gt;=99,99,"")</f>
        <v/>
      </c>
      <c r="B103" s="18">
        <f>IFERROR(INDEX(Ideas!$B$5:$B$204,MATCH(99,Ideas!$L$5:$L$204,0))&amp;"","")</f>
        <v/>
      </c>
      <c r="C103" s="18">
        <f>IFERROR(INDEX(Ideas!$G$5:$G$204,MATCH(99,Ideas!$L$5:$L$204,0))&amp;"","")</f>
        <v/>
      </c>
      <c r="D103" s="18">
        <f>IFERROR(INDEX(Ideas!$I$5:$I$204,MATCH(99,Ideas!$L$5:$L$204,0))&amp;"","")</f>
        <v/>
      </c>
      <c r="E103" s="18">
        <f>IFERROR(INDEX(Ideas!$H$5:$H$204,MATCH(99,Ideas!$L$5:$L$204,0))&amp;"","")</f>
        <v/>
      </c>
    </row>
    <row r="104">
      <c r="A104" s="13">
        <f>IF(COUNT(Ideas!$L$5:$L$204)&gt;=100,100,"")</f>
        <v/>
      </c>
      <c r="B104" s="18">
        <f>IFERROR(INDEX(Ideas!$B$5:$B$204,MATCH(100,Ideas!$L$5:$L$204,0))&amp;"","")</f>
        <v/>
      </c>
      <c r="C104" s="18">
        <f>IFERROR(INDEX(Ideas!$G$5:$G$204,MATCH(100,Ideas!$L$5:$L$204,0))&amp;"","")</f>
        <v/>
      </c>
      <c r="D104" s="18">
        <f>IFERROR(INDEX(Ideas!$I$5:$I$204,MATCH(100,Ideas!$L$5:$L$204,0))&amp;"","")</f>
        <v/>
      </c>
      <c r="E104" s="18">
        <f>IFERROR(INDEX(Ideas!$H$5:$H$204,MATCH(100,Ideas!$L$5:$L$204,0))&amp;"","")</f>
        <v/>
      </c>
    </row>
    <row r="105">
      <c r="A105" s="13">
        <f>IF(COUNT(Ideas!$L$5:$L$204)&gt;=101,101,"")</f>
        <v/>
      </c>
      <c r="B105" s="18">
        <f>IFERROR(INDEX(Ideas!$B$5:$B$204,MATCH(101,Ideas!$L$5:$L$204,0))&amp;"","")</f>
        <v/>
      </c>
      <c r="C105" s="18">
        <f>IFERROR(INDEX(Ideas!$G$5:$G$204,MATCH(101,Ideas!$L$5:$L$204,0))&amp;"","")</f>
        <v/>
      </c>
      <c r="D105" s="18">
        <f>IFERROR(INDEX(Ideas!$I$5:$I$204,MATCH(101,Ideas!$L$5:$L$204,0))&amp;"","")</f>
        <v/>
      </c>
      <c r="E105" s="18">
        <f>IFERROR(INDEX(Ideas!$H$5:$H$204,MATCH(101,Ideas!$L$5:$L$204,0))&amp;"","")</f>
        <v/>
      </c>
    </row>
    <row r="106">
      <c r="A106" s="13">
        <f>IF(COUNT(Ideas!$L$5:$L$204)&gt;=102,102,"")</f>
        <v/>
      </c>
      <c r="B106" s="18">
        <f>IFERROR(INDEX(Ideas!$B$5:$B$204,MATCH(102,Ideas!$L$5:$L$204,0))&amp;"","")</f>
        <v/>
      </c>
      <c r="C106" s="18">
        <f>IFERROR(INDEX(Ideas!$G$5:$G$204,MATCH(102,Ideas!$L$5:$L$204,0))&amp;"","")</f>
        <v/>
      </c>
      <c r="D106" s="18">
        <f>IFERROR(INDEX(Ideas!$I$5:$I$204,MATCH(102,Ideas!$L$5:$L$204,0))&amp;"","")</f>
        <v/>
      </c>
      <c r="E106" s="18">
        <f>IFERROR(INDEX(Ideas!$H$5:$H$204,MATCH(102,Ideas!$L$5:$L$204,0))&amp;"","")</f>
        <v/>
      </c>
    </row>
    <row r="107">
      <c r="A107" s="13">
        <f>IF(COUNT(Ideas!$L$5:$L$204)&gt;=103,103,"")</f>
        <v/>
      </c>
      <c r="B107" s="18">
        <f>IFERROR(INDEX(Ideas!$B$5:$B$204,MATCH(103,Ideas!$L$5:$L$204,0))&amp;"","")</f>
        <v/>
      </c>
      <c r="C107" s="18">
        <f>IFERROR(INDEX(Ideas!$G$5:$G$204,MATCH(103,Ideas!$L$5:$L$204,0))&amp;"","")</f>
        <v/>
      </c>
      <c r="D107" s="18">
        <f>IFERROR(INDEX(Ideas!$I$5:$I$204,MATCH(103,Ideas!$L$5:$L$204,0))&amp;"","")</f>
        <v/>
      </c>
      <c r="E107" s="18">
        <f>IFERROR(INDEX(Ideas!$H$5:$H$204,MATCH(103,Ideas!$L$5:$L$204,0))&amp;"","")</f>
        <v/>
      </c>
    </row>
    <row r="108">
      <c r="A108" s="13">
        <f>IF(COUNT(Ideas!$L$5:$L$204)&gt;=104,104,"")</f>
        <v/>
      </c>
      <c r="B108" s="18">
        <f>IFERROR(INDEX(Ideas!$B$5:$B$204,MATCH(104,Ideas!$L$5:$L$204,0))&amp;"","")</f>
        <v/>
      </c>
      <c r="C108" s="18">
        <f>IFERROR(INDEX(Ideas!$G$5:$G$204,MATCH(104,Ideas!$L$5:$L$204,0))&amp;"","")</f>
        <v/>
      </c>
      <c r="D108" s="18">
        <f>IFERROR(INDEX(Ideas!$I$5:$I$204,MATCH(104,Ideas!$L$5:$L$204,0))&amp;"","")</f>
        <v/>
      </c>
      <c r="E108" s="18">
        <f>IFERROR(INDEX(Ideas!$H$5:$H$204,MATCH(104,Ideas!$L$5:$L$204,0))&amp;"","")</f>
        <v/>
      </c>
    </row>
    <row r="109">
      <c r="A109" s="13">
        <f>IF(COUNT(Ideas!$L$5:$L$204)&gt;=105,105,"")</f>
        <v/>
      </c>
      <c r="B109" s="18">
        <f>IFERROR(INDEX(Ideas!$B$5:$B$204,MATCH(105,Ideas!$L$5:$L$204,0))&amp;"","")</f>
        <v/>
      </c>
      <c r="C109" s="18">
        <f>IFERROR(INDEX(Ideas!$G$5:$G$204,MATCH(105,Ideas!$L$5:$L$204,0))&amp;"","")</f>
        <v/>
      </c>
      <c r="D109" s="18">
        <f>IFERROR(INDEX(Ideas!$I$5:$I$204,MATCH(105,Ideas!$L$5:$L$204,0))&amp;"","")</f>
        <v/>
      </c>
      <c r="E109" s="18">
        <f>IFERROR(INDEX(Ideas!$H$5:$H$204,MATCH(105,Ideas!$L$5:$L$204,0))&amp;"","")</f>
        <v/>
      </c>
    </row>
    <row r="110">
      <c r="A110" s="13">
        <f>IF(COUNT(Ideas!$L$5:$L$204)&gt;=106,106,"")</f>
        <v/>
      </c>
      <c r="B110" s="18">
        <f>IFERROR(INDEX(Ideas!$B$5:$B$204,MATCH(106,Ideas!$L$5:$L$204,0))&amp;"","")</f>
        <v/>
      </c>
      <c r="C110" s="18">
        <f>IFERROR(INDEX(Ideas!$G$5:$G$204,MATCH(106,Ideas!$L$5:$L$204,0))&amp;"","")</f>
        <v/>
      </c>
      <c r="D110" s="18">
        <f>IFERROR(INDEX(Ideas!$I$5:$I$204,MATCH(106,Ideas!$L$5:$L$204,0))&amp;"","")</f>
        <v/>
      </c>
      <c r="E110" s="18">
        <f>IFERROR(INDEX(Ideas!$H$5:$H$204,MATCH(106,Ideas!$L$5:$L$204,0))&amp;"","")</f>
        <v/>
      </c>
    </row>
    <row r="111">
      <c r="A111" s="13">
        <f>IF(COUNT(Ideas!$L$5:$L$204)&gt;=107,107,"")</f>
        <v/>
      </c>
      <c r="B111" s="18">
        <f>IFERROR(INDEX(Ideas!$B$5:$B$204,MATCH(107,Ideas!$L$5:$L$204,0))&amp;"","")</f>
        <v/>
      </c>
      <c r="C111" s="18">
        <f>IFERROR(INDEX(Ideas!$G$5:$G$204,MATCH(107,Ideas!$L$5:$L$204,0))&amp;"","")</f>
        <v/>
      </c>
      <c r="D111" s="18">
        <f>IFERROR(INDEX(Ideas!$I$5:$I$204,MATCH(107,Ideas!$L$5:$L$204,0))&amp;"","")</f>
        <v/>
      </c>
      <c r="E111" s="18">
        <f>IFERROR(INDEX(Ideas!$H$5:$H$204,MATCH(107,Ideas!$L$5:$L$204,0))&amp;"","")</f>
        <v/>
      </c>
    </row>
    <row r="112">
      <c r="A112" s="13">
        <f>IF(COUNT(Ideas!$L$5:$L$204)&gt;=108,108,"")</f>
        <v/>
      </c>
      <c r="B112" s="18">
        <f>IFERROR(INDEX(Ideas!$B$5:$B$204,MATCH(108,Ideas!$L$5:$L$204,0))&amp;"","")</f>
        <v/>
      </c>
      <c r="C112" s="18">
        <f>IFERROR(INDEX(Ideas!$G$5:$G$204,MATCH(108,Ideas!$L$5:$L$204,0))&amp;"","")</f>
        <v/>
      </c>
      <c r="D112" s="18">
        <f>IFERROR(INDEX(Ideas!$I$5:$I$204,MATCH(108,Ideas!$L$5:$L$204,0))&amp;"","")</f>
        <v/>
      </c>
      <c r="E112" s="18">
        <f>IFERROR(INDEX(Ideas!$H$5:$H$204,MATCH(108,Ideas!$L$5:$L$204,0))&amp;"","")</f>
        <v/>
      </c>
    </row>
    <row r="113">
      <c r="A113" s="13">
        <f>IF(COUNT(Ideas!$L$5:$L$204)&gt;=109,109,"")</f>
        <v/>
      </c>
      <c r="B113" s="18">
        <f>IFERROR(INDEX(Ideas!$B$5:$B$204,MATCH(109,Ideas!$L$5:$L$204,0))&amp;"","")</f>
        <v/>
      </c>
      <c r="C113" s="18">
        <f>IFERROR(INDEX(Ideas!$G$5:$G$204,MATCH(109,Ideas!$L$5:$L$204,0))&amp;"","")</f>
        <v/>
      </c>
      <c r="D113" s="18">
        <f>IFERROR(INDEX(Ideas!$I$5:$I$204,MATCH(109,Ideas!$L$5:$L$204,0))&amp;"","")</f>
        <v/>
      </c>
      <c r="E113" s="18">
        <f>IFERROR(INDEX(Ideas!$H$5:$H$204,MATCH(109,Ideas!$L$5:$L$204,0))&amp;"","")</f>
        <v/>
      </c>
    </row>
    <row r="114">
      <c r="A114" s="13">
        <f>IF(COUNT(Ideas!$L$5:$L$204)&gt;=110,110,"")</f>
        <v/>
      </c>
      <c r="B114" s="18">
        <f>IFERROR(INDEX(Ideas!$B$5:$B$204,MATCH(110,Ideas!$L$5:$L$204,0))&amp;"","")</f>
        <v/>
      </c>
      <c r="C114" s="18">
        <f>IFERROR(INDEX(Ideas!$G$5:$G$204,MATCH(110,Ideas!$L$5:$L$204,0))&amp;"","")</f>
        <v/>
      </c>
      <c r="D114" s="18">
        <f>IFERROR(INDEX(Ideas!$I$5:$I$204,MATCH(110,Ideas!$L$5:$L$204,0))&amp;"","")</f>
        <v/>
      </c>
      <c r="E114" s="18">
        <f>IFERROR(INDEX(Ideas!$H$5:$H$204,MATCH(110,Ideas!$L$5:$L$204,0))&amp;"","")</f>
        <v/>
      </c>
    </row>
    <row r="115">
      <c r="A115" s="13">
        <f>IF(COUNT(Ideas!$L$5:$L$204)&gt;=111,111,"")</f>
        <v/>
      </c>
      <c r="B115" s="18">
        <f>IFERROR(INDEX(Ideas!$B$5:$B$204,MATCH(111,Ideas!$L$5:$L$204,0))&amp;"","")</f>
        <v/>
      </c>
      <c r="C115" s="18">
        <f>IFERROR(INDEX(Ideas!$G$5:$G$204,MATCH(111,Ideas!$L$5:$L$204,0))&amp;"","")</f>
        <v/>
      </c>
      <c r="D115" s="18">
        <f>IFERROR(INDEX(Ideas!$I$5:$I$204,MATCH(111,Ideas!$L$5:$L$204,0))&amp;"","")</f>
        <v/>
      </c>
      <c r="E115" s="18">
        <f>IFERROR(INDEX(Ideas!$H$5:$H$204,MATCH(111,Ideas!$L$5:$L$204,0))&amp;"","")</f>
        <v/>
      </c>
    </row>
    <row r="116">
      <c r="A116" s="13">
        <f>IF(COUNT(Ideas!$L$5:$L$204)&gt;=112,112,"")</f>
        <v/>
      </c>
      <c r="B116" s="18">
        <f>IFERROR(INDEX(Ideas!$B$5:$B$204,MATCH(112,Ideas!$L$5:$L$204,0))&amp;"","")</f>
        <v/>
      </c>
      <c r="C116" s="18">
        <f>IFERROR(INDEX(Ideas!$G$5:$G$204,MATCH(112,Ideas!$L$5:$L$204,0))&amp;"","")</f>
        <v/>
      </c>
      <c r="D116" s="18">
        <f>IFERROR(INDEX(Ideas!$I$5:$I$204,MATCH(112,Ideas!$L$5:$L$204,0))&amp;"","")</f>
        <v/>
      </c>
      <c r="E116" s="18">
        <f>IFERROR(INDEX(Ideas!$H$5:$H$204,MATCH(112,Ideas!$L$5:$L$204,0))&amp;"","")</f>
        <v/>
      </c>
    </row>
    <row r="117">
      <c r="A117" s="13">
        <f>IF(COUNT(Ideas!$L$5:$L$204)&gt;=113,113,"")</f>
        <v/>
      </c>
      <c r="B117" s="18">
        <f>IFERROR(INDEX(Ideas!$B$5:$B$204,MATCH(113,Ideas!$L$5:$L$204,0))&amp;"","")</f>
        <v/>
      </c>
      <c r="C117" s="18">
        <f>IFERROR(INDEX(Ideas!$G$5:$G$204,MATCH(113,Ideas!$L$5:$L$204,0))&amp;"","")</f>
        <v/>
      </c>
      <c r="D117" s="18">
        <f>IFERROR(INDEX(Ideas!$I$5:$I$204,MATCH(113,Ideas!$L$5:$L$204,0))&amp;"","")</f>
        <v/>
      </c>
      <c r="E117" s="18">
        <f>IFERROR(INDEX(Ideas!$H$5:$H$204,MATCH(113,Ideas!$L$5:$L$204,0))&amp;"","")</f>
        <v/>
      </c>
    </row>
    <row r="118">
      <c r="A118" s="13">
        <f>IF(COUNT(Ideas!$L$5:$L$204)&gt;=114,114,"")</f>
        <v/>
      </c>
      <c r="B118" s="18">
        <f>IFERROR(INDEX(Ideas!$B$5:$B$204,MATCH(114,Ideas!$L$5:$L$204,0))&amp;"","")</f>
        <v/>
      </c>
      <c r="C118" s="18">
        <f>IFERROR(INDEX(Ideas!$G$5:$G$204,MATCH(114,Ideas!$L$5:$L$204,0))&amp;"","")</f>
        <v/>
      </c>
      <c r="D118" s="18">
        <f>IFERROR(INDEX(Ideas!$I$5:$I$204,MATCH(114,Ideas!$L$5:$L$204,0))&amp;"","")</f>
        <v/>
      </c>
      <c r="E118" s="18">
        <f>IFERROR(INDEX(Ideas!$H$5:$H$204,MATCH(114,Ideas!$L$5:$L$204,0))&amp;"","")</f>
        <v/>
      </c>
    </row>
    <row r="119">
      <c r="A119" s="13">
        <f>IF(COUNT(Ideas!$L$5:$L$204)&gt;=115,115,"")</f>
        <v/>
      </c>
      <c r="B119" s="18">
        <f>IFERROR(INDEX(Ideas!$B$5:$B$204,MATCH(115,Ideas!$L$5:$L$204,0))&amp;"","")</f>
        <v/>
      </c>
      <c r="C119" s="18">
        <f>IFERROR(INDEX(Ideas!$G$5:$G$204,MATCH(115,Ideas!$L$5:$L$204,0))&amp;"","")</f>
        <v/>
      </c>
      <c r="D119" s="18">
        <f>IFERROR(INDEX(Ideas!$I$5:$I$204,MATCH(115,Ideas!$L$5:$L$204,0))&amp;"","")</f>
        <v/>
      </c>
      <c r="E119" s="18">
        <f>IFERROR(INDEX(Ideas!$H$5:$H$204,MATCH(115,Ideas!$L$5:$L$204,0))&amp;"","")</f>
        <v/>
      </c>
    </row>
    <row r="120">
      <c r="A120" s="13">
        <f>IF(COUNT(Ideas!$L$5:$L$204)&gt;=116,116,"")</f>
        <v/>
      </c>
      <c r="B120" s="18">
        <f>IFERROR(INDEX(Ideas!$B$5:$B$204,MATCH(116,Ideas!$L$5:$L$204,0))&amp;"","")</f>
        <v/>
      </c>
      <c r="C120" s="18">
        <f>IFERROR(INDEX(Ideas!$G$5:$G$204,MATCH(116,Ideas!$L$5:$L$204,0))&amp;"","")</f>
        <v/>
      </c>
      <c r="D120" s="18">
        <f>IFERROR(INDEX(Ideas!$I$5:$I$204,MATCH(116,Ideas!$L$5:$L$204,0))&amp;"","")</f>
        <v/>
      </c>
      <c r="E120" s="18">
        <f>IFERROR(INDEX(Ideas!$H$5:$H$204,MATCH(116,Ideas!$L$5:$L$204,0))&amp;"","")</f>
        <v/>
      </c>
    </row>
    <row r="121">
      <c r="A121" s="13">
        <f>IF(COUNT(Ideas!$L$5:$L$204)&gt;=117,117,"")</f>
        <v/>
      </c>
      <c r="B121" s="18">
        <f>IFERROR(INDEX(Ideas!$B$5:$B$204,MATCH(117,Ideas!$L$5:$L$204,0))&amp;"","")</f>
        <v/>
      </c>
      <c r="C121" s="18">
        <f>IFERROR(INDEX(Ideas!$G$5:$G$204,MATCH(117,Ideas!$L$5:$L$204,0))&amp;"","")</f>
        <v/>
      </c>
      <c r="D121" s="18">
        <f>IFERROR(INDEX(Ideas!$I$5:$I$204,MATCH(117,Ideas!$L$5:$L$204,0))&amp;"","")</f>
        <v/>
      </c>
      <c r="E121" s="18">
        <f>IFERROR(INDEX(Ideas!$H$5:$H$204,MATCH(117,Ideas!$L$5:$L$204,0))&amp;"","")</f>
        <v/>
      </c>
    </row>
    <row r="122">
      <c r="A122" s="13">
        <f>IF(COUNT(Ideas!$L$5:$L$204)&gt;=118,118,"")</f>
        <v/>
      </c>
      <c r="B122" s="18">
        <f>IFERROR(INDEX(Ideas!$B$5:$B$204,MATCH(118,Ideas!$L$5:$L$204,0))&amp;"","")</f>
        <v/>
      </c>
      <c r="C122" s="18">
        <f>IFERROR(INDEX(Ideas!$G$5:$G$204,MATCH(118,Ideas!$L$5:$L$204,0))&amp;"","")</f>
        <v/>
      </c>
      <c r="D122" s="18">
        <f>IFERROR(INDEX(Ideas!$I$5:$I$204,MATCH(118,Ideas!$L$5:$L$204,0))&amp;"","")</f>
        <v/>
      </c>
      <c r="E122" s="18">
        <f>IFERROR(INDEX(Ideas!$H$5:$H$204,MATCH(118,Ideas!$L$5:$L$204,0))&amp;"","")</f>
        <v/>
      </c>
    </row>
    <row r="123">
      <c r="A123" s="13">
        <f>IF(COUNT(Ideas!$L$5:$L$204)&gt;=119,119,"")</f>
        <v/>
      </c>
      <c r="B123" s="18">
        <f>IFERROR(INDEX(Ideas!$B$5:$B$204,MATCH(119,Ideas!$L$5:$L$204,0))&amp;"","")</f>
        <v/>
      </c>
      <c r="C123" s="18">
        <f>IFERROR(INDEX(Ideas!$G$5:$G$204,MATCH(119,Ideas!$L$5:$L$204,0))&amp;"","")</f>
        <v/>
      </c>
      <c r="D123" s="18">
        <f>IFERROR(INDEX(Ideas!$I$5:$I$204,MATCH(119,Ideas!$L$5:$L$204,0))&amp;"","")</f>
        <v/>
      </c>
      <c r="E123" s="18">
        <f>IFERROR(INDEX(Ideas!$H$5:$H$204,MATCH(119,Ideas!$L$5:$L$204,0))&amp;"","")</f>
        <v/>
      </c>
    </row>
    <row r="124">
      <c r="A124" s="13">
        <f>IF(COUNT(Ideas!$L$5:$L$204)&gt;=120,120,"")</f>
        <v/>
      </c>
      <c r="B124" s="18">
        <f>IFERROR(INDEX(Ideas!$B$5:$B$204,MATCH(120,Ideas!$L$5:$L$204,0))&amp;"","")</f>
        <v/>
      </c>
      <c r="C124" s="18">
        <f>IFERROR(INDEX(Ideas!$G$5:$G$204,MATCH(120,Ideas!$L$5:$L$204,0))&amp;"","")</f>
        <v/>
      </c>
      <c r="D124" s="18">
        <f>IFERROR(INDEX(Ideas!$I$5:$I$204,MATCH(120,Ideas!$L$5:$L$204,0))&amp;"","")</f>
        <v/>
      </c>
      <c r="E124" s="18">
        <f>IFERROR(INDEX(Ideas!$H$5:$H$204,MATCH(120,Ideas!$L$5:$L$204,0))&amp;"","")</f>
        <v/>
      </c>
    </row>
    <row r="125">
      <c r="A125" s="13">
        <f>IF(COUNT(Ideas!$L$5:$L$204)&gt;=121,121,"")</f>
        <v/>
      </c>
      <c r="B125" s="18">
        <f>IFERROR(INDEX(Ideas!$B$5:$B$204,MATCH(121,Ideas!$L$5:$L$204,0))&amp;"","")</f>
        <v/>
      </c>
      <c r="C125" s="18">
        <f>IFERROR(INDEX(Ideas!$G$5:$G$204,MATCH(121,Ideas!$L$5:$L$204,0))&amp;"","")</f>
        <v/>
      </c>
      <c r="D125" s="18">
        <f>IFERROR(INDEX(Ideas!$I$5:$I$204,MATCH(121,Ideas!$L$5:$L$204,0))&amp;"","")</f>
        <v/>
      </c>
      <c r="E125" s="18">
        <f>IFERROR(INDEX(Ideas!$H$5:$H$204,MATCH(121,Ideas!$L$5:$L$204,0))&amp;"","")</f>
        <v/>
      </c>
    </row>
    <row r="126">
      <c r="A126" s="13">
        <f>IF(COUNT(Ideas!$L$5:$L$204)&gt;=122,122,"")</f>
        <v/>
      </c>
      <c r="B126" s="18">
        <f>IFERROR(INDEX(Ideas!$B$5:$B$204,MATCH(122,Ideas!$L$5:$L$204,0))&amp;"","")</f>
        <v/>
      </c>
      <c r="C126" s="18">
        <f>IFERROR(INDEX(Ideas!$G$5:$G$204,MATCH(122,Ideas!$L$5:$L$204,0))&amp;"","")</f>
        <v/>
      </c>
      <c r="D126" s="18">
        <f>IFERROR(INDEX(Ideas!$I$5:$I$204,MATCH(122,Ideas!$L$5:$L$204,0))&amp;"","")</f>
        <v/>
      </c>
      <c r="E126" s="18">
        <f>IFERROR(INDEX(Ideas!$H$5:$H$204,MATCH(122,Ideas!$L$5:$L$204,0))&amp;"","")</f>
        <v/>
      </c>
    </row>
    <row r="127">
      <c r="A127" s="13">
        <f>IF(COUNT(Ideas!$L$5:$L$204)&gt;=123,123,"")</f>
        <v/>
      </c>
      <c r="B127" s="18">
        <f>IFERROR(INDEX(Ideas!$B$5:$B$204,MATCH(123,Ideas!$L$5:$L$204,0))&amp;"","")</f>
        <v/>
      </c>
      <c r="C127" s="18">
        <f>IFERROR(INDEX(Ideas!$G$5:$G$204,MATCH(123,Ideas!$L$5:$L$204,0))&amp;"","")</f>
        <v/>
      </c>
      <c r="D127" s="18">
        <f>IFERROR(INDEX(Ideas!$I$5:$I$204,MATCH(123,Ideas!$L$5:$L$204,0))&amp;"","")</f>
        <v/>
      </c>
      <c r="E127" s="18">
        <f>IFERROR(INDEX(Ideas!$H$5:$H$204,MATCH(123,Ideas!$L$5:$L$204,0))&amp;"","")</f>
        <v/>
      </c>
    </row>
    <row r="128">
      <c r="A128" s="13">
        <f>IF(COUNT(Ideas!$L$5:$L$204)&gt;=124,124,"")</f>
        <v/>
      </c>
      <c r="B128" s="18">
        <f>IFERROR(INDEX(Ideas!$B$5:$B$204,MATCH(124,Ideas!$L$5:$L$204,0))&amp;"","")</f>
        <v/>
      </c>
      <c r="C128" s="18">
        <f>IFERROR(INDEX(Ideas!$G$5:$G$204,MATCH(124,Ideas!$L$5:$L$204,0))&amp;"","")</f>
        <v/>
      </c>
      <c r="D128" s="18">
        <f>IFERROR(INDEX(Ideas!$I$5:$I$204,MATCH(124,Ideas!$L$5:$L$204,0))&amp;"","")</f>
        <v/>
      </c>
      <c r="E128" s="18">
        <f>IFERROR(INDEX(Ideas!$H$5:$H$204,MATCH(124,Ideas!$L$5:$L$204,0))&amp;"","")</f>
        <v/>
      </c>
    </row>
    <row r="129">
      <c r="A129" s="13">
        <f>IF(COUNT(Ideas!$L$5:$L$204)&gt;=125,125,"")</f>
        <v/>
      </c>
      <c r="B129" s="18">
        <f>IFERROR(INDEX(Ideas!$B$5:$B$204,MATCH(125,Ideas!$L$5:$L$204,0))&amp;"","")</f>
        <v/>
      </c>
      <c r="C129" s="18">
        <f>IFERROR(INDEX(Ideas!$G$5:$G$204,MATCH(125,Ideas!$L$5:$L$204,0))&amp;"","")</f>
        <v/>
      </c>
      <c r="D129" s="18">
        <f>IFERROR(INDEX(Ideas!$I$5:$I$204,MATCH(125,Ideas!$L$5:$L$204,0))&amp;"","")</f>
        <v/>
      </c>
      <c r="E129" s="18">
        <f>IFERROR(INDEX(Ideas!$H$5:$H$204,MATCH(125,Ideas!$L$5:$L$204,0))&amp;"","")</f>
        <v/>
      </c>
    </row>
    <row r="130">
      <c r="A130" s="13">
        <f>IF(COUNT(Ideas!$L$5:$L$204)&gt;=126,126,"")</f>
        <v/>
      </c>
      <c r="B130" s="18">
        <f>IFERROR(INDEX(Ideas!$B$5:$B$204,MATCH(126,Ideas!$L$5:$L$204,0))&amp;"","")</f>
        <v/>
      </c>
      <c r="C130" s="18">
        <f>IFERROR(INDEX(Ideas!$G$5:$G$204,MATCH(126,Ideas!$L$5:$L$204,0))&amp;"","")</f>
        <v/>
      </c>
      <c r="D130" s="18">
        <f>IFERROR(INDEX(Ideas!$I$5:$I$204,MATCH(126,Ideas!$L$5:$L$204,0))&amp;"","")</f>
        <v/>
      </c>
      <c r="E130" s="18">
        <f>IFERROR(INDEX(Ideas!$H$5:$H$204,MATCH(126,Ideas!$L$5:$L$204,0))&amp;"","")</f>
        <v/>
      </c>
    </row>
    <row r="131">
      <c r="A131" s="13">
        <f>IF(COUNT(Ideas!$L$5:$L$204)&gt;=127,127,"")</f>
        <v/>
      </c>
      <c r="B131" s="18">
        <f>IFERROR(INDEX(Ideas!$B$5:$B$204,MATCH(127,Ideas!$L$5:$L$204,0))&amp;"","")</f>
        <v/>
      </c>
      <c r="C131" s="18">
        <f>IFERROR(INDEX(Ideas!$G$5:$G$204,MATCH(127,Ideas!$L$5:$L$204,0))&amp;"","")</f>
        <v/>
      </c>
      <c r="D131" s="18">
        <f>IFERROR(INDEX(Ideas!$I$5:$I$204,MATCH(127,Ideas!$L$5:$L$204,0))&amp;"","")</f>
        <v/>
      </c>
      <c r="E131" s="18">
        <f>IFERROR(INDEX(Ideas!$H$5:$H$204,MATCH(127,Ideas!$L$5:$L$204,0))&amp;"","")</f>
        <v/>
      </c>
    </row>
    <row r="132">
      <c r="A132" s="13">
        <f>IF(COUNT(Ideas!$L$5:$L$204)&gt;=128,128,"")</f>
        <v/>
      </c>
      <c r="B132" s="18">
        <f>IFERROR(INDEX(Ideas!$B$5:$B$204,MATCH(128,Ideas!$L$5:$L$204,0))&amp;"","")</f>
        <v/>
      </c>
      <c r="C132" s="18">
        <f>IFERROR(INDEX(Ideas!$G$5:$G$204,MATCH(128,Ideas!$L$5:$L$204,0))&amp;"","")</f>
        <v/>
      </c>
      <c r="D132" s="18">
        <f>IFERROR(INDEX(Ideas!$I$5:$I$204,MATCH(128,Ideas!$L$5:$L$204,0))&amp;"","")</f>
        <v/>
      </c>
      <c r="E132" s="18">
        <f>IFERROR(INDEX(Ideas!$H$5:$H$204,MATCH(128,Ideas!$L$5:$L$204,0))&amp;"","")</f>
        <v/>
      </c>
    </row>
    <row r="133">
      <c r="A133" s="13">
        <f>IF(COUNT(Ideas!$L$5:$L$204)&gt;=129,129,"")</f>
        <v/>
      </c>
      <c r="B133" s="18">
        <f>IFERROR(INDEX(Ideas!$B$5:$B$204,MATCH(129,Ideas!$L$5:$L$204,0))&amp;"","")</f>
        <v/>
      </c>
      <c r="C133" s="18">
        <f>IFERROR(INDEX(Ideas!$G$5:$G$204,MATCH(129,Ideas!$L$5:$L$204,0))&amp;"","")</f>
        <v/>
      </c>
      <c r="D133" s="18">
        <f>IFERROR(INDEX(Ideas!$I$5:$I$204,MATCH(129,Ideas!$L$5:$L$204,0))&amp;"","")</f>
        <v/>
      </c>
      <c r="E133" s="18">
        <f>IFERROR(INDEX(Ideas!$H$5:$H$204,MATCH(129,Ideas!$L$5:$L$204,0))&amp;"","")</f>
        <v/>
      </c>
    </row>
    <row r="134">
      <c r="A134" s="13">
        <f>IF(COUNT(Ideas!$L$5:$L$204)&gt;=130,130,"")</f>
        <v/>
      </c>
      <c r="B134" s="18">
        <f>IFERROR(INDEX(Ideas!$B$5:$B$204,MATCH(130,Ideas!$L$5:$L$204,0))&amp;"","")</f>
        <v/>
      </c>
      <c r="C134" s="18">
        <f>IFERROR(INDEX(Ideas!$G$5:$G$204,MATCH(130,Ideas!$L$5:$L$204,0))&amp;"","")</f>
        <v/>
      </c>
      <c r="D134" s="18">
        <f>IFERROR(INDEX(Ideas!$I$5:$I$204,MATCH(130,Ideas!$L$5:$L$204,0))&amp;"","")</f>
        <v/>
      </c>
      <c r="E134" s="18">
        <f>IFERROR(INDEX(Ideas!$H$5:$H$204,MATCH(130,Ideas!$L$5:$L$204,0))&amp;"","")</f>
        <v/>
      </c>
    </row>
    <row r="135">
      <c r="A135" s="13">
        <f>IF(COUNT(Ideas!$L$5:$L$204)&gt;=131,131,"")</f>
        <v/>
      </c>
      <c r="B135" s="18">
        <f>IFERROR(INDEX(Ideas!$B$5:$B$204,MATCH(131,Ideas!$L$5:$L$204,0))&amp;"","")</f>
        <v/>
      </c>
      <c r="C135" s="18">
        <f>IFERROR(INDEX(Ideas!$G$5:$G$204,MATCH(131,Ideas!$L$5:$L$204,0))&amp;"","")</f>
        <v/>
      </c>
      <c r="D135" s="18">
        <f>IFERROR(INDEX(Ideas!$I$5:$I$204,MATCH(131,Ideas!$L$5:$L$204,0))&amp;"","")</f>
        <v/>
      </c>
      <c r="E135" s="18">
        <f>IFERROR(INDEX(Ideas!$H$5:$H$204,MATCH(131,Ideas!$L$5:$L$204,0))&amp;"","")</f>
        <v/>
      </c>
    </row>
    <row r="136">
      <c r="A136" s="13">
        <f>IF(COUNT(Ideas!$L$5:$L$204)&gt;=132,132,"")</f>
        <v/>
      </c>
      <c r="B136" s="18">
        <f>IFERROR(INDEX(Ideas!$B$5:$B$204,MATCH(132,Ideas!$L$5:$L$204,0))&amp;"","")</f>
        <v/>
      </c>
      <c r="C136" s="18">
        <f>IFERROR(INDEX(Ideas!$G$5:$G$204,MATCH(132,Ideas!$L$5:$L$204,0))&amp;"","")</f>
        <v/>
      </c>
      <c r="D136" s="18">
        <f>IFERROR(INDEX(Ideas!$I$5:$I$204,MATCH(132,Ideas!$L$5:$L$204,0))&amp;"","")</f>
        <v/>
      </c>
      <c r="E136" s="18">
        <f>IFERROR(INDEX(Ideas!$H$5:$H$204,MATCH(132,Ideas!$L$5:$L$204,0))&amp;"","")</f>
        <v/>
      </c>
    </row>
    <row r="137">
      <c r="A137" s="13">
        <f>IF(COUNT(Ideas!$L$5:$L$204)&gt;=133,133,"")</f>
        <v/>
      </c>
      <c r="B137" s="18">
        <f>IFERROR(INDEX(Ideas!$B$5:$B$204,MATCH(133,Ideas!$L$5:$L$204,0))&amp;"","")</f>
        <v/>
      </c>
      <c r="C137" s="18">
        <f>IFERROR(INDEX(Ideas!$G$5:$G$204,MATCH(133,Ideas!$L$5:$L$204,0))&amp;"","")</f>
        <v/>
      </c>
      <c r="D137" s="18">
        <f>IFERROR(INDEX(Ideas!$I$5:$I$204,MATCH(133,Ideas!$L$5:$L$204,0))&amp;"","")</f>
        <v/>
      </c>
      <c r="E137" s="18">
        <f>IFERROR(INDEX(Ideas!$H$5:$H$204,MATCH(133,Ideas!$L$5:$L$204,0))&amp;"","")</f>
        <v/>
      </c>
    </row>
    <row r="138">
      <c r="A138" s="13">
        <f>IF(COUNT(Ideas!$L$5:$L$204)&gt;=134,134,"")</f>
        <v/>
      </c>
      <c r="B138" s="18">
        <f>IFERROR(INDEX(Ideas!$B$5:$B$204,MATCH(134,Ideas!$L$5:$L$204,0))&amp;"","")</f>
        <v/>
      </c>
      <c r="C138" s="18">
        <f>IFERROR(INDEX(Ideas!$G$5:$G$204,MATCH(134,Ideas!$L$5:$L$204,0))&amp;"","")</f>
        <v/>
      </c>
      <c r="D138" s="18">
        <f>IFERROR(INDEX(Ideas!$I$5:$I$204,MATCH(134,Ideas!$L$5:$L$204,0))&amp;"","")</f>
        <v/>
      </c>
      <c r="E138" s="18">
        <f>IFERROR(INDEX(Ideas!$H$5:$H$204,MATCH(134,Ideas!$L$5:$L$204,0))&amp;"","")</f>
        <v/>
      </c>
    </row>
    <row r="139">
      <c r="A139" s="13">
        <f>IF(COUNT(Ideas!$L$5:$L$204)&gt;=135,135,"")</f>
        <v/>
      </c>
      <c r="B139" s="18">
        <f>IFERROR(INDEX(Ideas!$B$5:$B$204,MATCH(135,Ideas!$L$5:$L$204,0))&amp;"","")</f>
        <v/>
      </c>
      <c r="C139" s="18">
        <f>IFERROR(INDEX(Ideas!$G$5:$G$204,MATCH(135,Ideas!$L$5:$L$204,0))&amp;"","")</f>
        <v/>
      </c>
      <c r="D139" s="18">
        <f>IFERROR(INDEX(Ideas!$I$5:$I$204,MATCH(135,Ideas!$L$5:$L$204,0))&amp;"","")</f>
        <v/>
      </c>
      <c r="E139" s="18">
        <f>IFERROR(INDEX(Ideas!$H$5:$H$204,MATCH(135,Ideas!$L$5:$L$204,0))&amp;"","")</f>
        <v/>
      </c>
    </row>
    <row r="140">
      <c r="A140" s="13">
        <f>IF(COUNT(Ideas!$L$5:$L$204)&gt;=136,136,"")</f>
        <v/>
      </c>
      <c r="B140" s="18">
        <f>IFERROR(INDEX(Ideas!$B$5:$B$204,MATCH(136,Ideas!$L$5:$L$204,0))&amp;"","")</f>
        <v/>
      </c>
      <c r="C140" s="18">
        <f>IFERROR(INDEX(Ideas!$G$5:$G$204,MATCH(136,Ideas!$L$5:$L$204,0))&amp;"","")</f>
        <v/>
      </c>
      <c r="D140" s="18">
        <f>IFERROR(INDEX(Ideas!$I$5:$I$204,MATCH(136,Ideas!$L$5:$L$204,0))&amp;"","")</f>
        <v/>
      </c>
      <c r="E140" s="18">
        <f>IFERROR(INDEX(Ideas!$H$5:$H$204,MATCH(136,Ideas!$L$5:$L$204,0))&amp;"","")</f>
        <v/>
      </c>
    </row>
    <row r="141">
      <c r="A141" s="13">
        <f>IF(COUNT(Ideas!$L$5:$L$204)&gt;=137,137,"")</f>
        <v/>
      </c>
      <c r="B141" s="18">
        <f>IFERROR(INDEX(Ideas!$B$5:$B$204,MATCH(137,Ideas!$L$5:$L$204,0))&amp;"","")</f>
        <v/>
      </c>
      <c r="C141" s="18">
        <f>IFERROR(INDEX(Ideas!$G$5:$G$204,MATCH(137,Ideas!$L$5:$L$204,0))&amp;"","")</f>
        <v/>
      </c>
      <c r="D141" s="18">
        <f>IFERROR(INDEX(Ideas!$I$5:$I$204,MATCH(137,Ideas!$L$5:$L$204,0))&amp;"","")</f>
        <v/>
      </c>
      <c r="E141" s="18">
        <f>IFERROR(INDEX(Ideas!$H$5:$H$204,MATCH(137,Ideas!$L$5:$L$204,0))&amp;"","")</f>
        <v/>
      </c>
    </row>
    <row r="142">
      <c r="A142" s="13">
        <f>IF(COUNT(Ideas!$L$5:$L$204)&gt;=138,138,"")</f>
        <v/>
      </c>
      <c r="B142" s="18">
        <f>IFERROR(INDEX(Ideas!$B$5:$B$204,MATCH(138,Ideas!$L$5:$L$204,0))&amp;"","")</f>
        <v/>
      </c>
      <c r="C142" s="18">
        <f>IFERROR(INDEX(Ideas!$G$5:$G$204,MATCH(138,Ideas!$L$5:$L$204,0))&amp;"","")</f>
        <v/>
      </c>
      <c r="D142" s="18">
        <f>IFERROR(INDEX(Ideas!$I$5:$I$204,MATCH(138,Ideas!$L$5:$L$204,0))&amp;"","")</f>
        <v/>
      </c>
      <c r="E142" s="18">
        <f>IFERROR(INDEX(Ideas!$H$5:$H$204,MATCH(138,Ideas!$L$5:$L$204,0))&amp;"","")</f>
        <v/>
      </c>
    </row>
    <row r="143">
      <c r="A143" s="13">
        <f>IF(COUNT(Ideas!$L$5:$L$204)&gt;=139,139,"")</f>
        <v/>
      </c>
      <c r="B143" s="18">
        <f>IFERROR(INDEX(Ideas!$B$5:$B$204,MATCH(139,Ideas!$L$5:$L$204,0))&amp;"","")</f>
        <v/>
      </c>
      <c r="C143" s="18">
        <f>IFERROR(INDEX(Ideas!$G$5:$G$204,MATCH(139,Ideas!$L$5:$L$204,0))&amp;"","")</f>
        <v/>
      </c>
      <c r="D143" s="18">
        <f>IFERROR(INDEX(Ideas!$I$5:$I$204,MATCH(139,Ideas!$L$5:$L$204,0))&amp;"","")</f>
        <v/>
      </c>
      <c r="E143" s="18">
        <f>IFERROR(INDEX(Ideas!$H$5:$H$204,MATCH(139,Ideas!$L$5:$L$204,0))&amp;"","")</f>
        <v/>
      </c>
    </row>
    <row r="144">
      <c r="A144" s="13">
        <f>IF(COUNT(Ideas!$L$5:$L$204)&gt;=140,140,"")</f>
        <v/>
      </c>
      <c r="B144" s="18">
        <f>IFERROR(INDEX(Ideas!$B$5:$B$204,MATCH(140,Ideas!$L$5:$L$204,0))&amp;"","")</f>
        <v/>
      </c>
      <c r="C144" s="18">
        <f>IFERROR(INDEX(Ideas!$G$5:$G$204,MATCH(140,Ideas!$L$5:$L$204,0))&amp;"","")</f>
        <v/>
      </c>
      <c r="D144" s="18">
        <f>IFERROR(INDEX(Ideas!$I$5:$I$204,MATCH(140,Ideas!$L$5:$L$204,0))&amp;"","")</f>
        <v/>
      </c>
      <c r="E144" s="18">
        <f>IFERROR(INDEX(Ideas!$H$5:$H$204,MATCH(140,Ideas!$L$5:$L$204,0))&amp;"","")</f>
        <v/>
      </c>
    </row>
    <row r="145">
      <c r="A145" s="13">
        <f>IF(COUNT(Ideas!$L$5:$L$204)&gt;=141,141,"")</f>
        <v/>
      </c>
      <c r="B145" s="18">
        <f>IFERROR(INDEX(Ideas!$B$5:$B$204,MATCH(141,Ideas!$L$5:$L$204,0))&amp;"","")</f>
        <v/>
      </c>
      <c r="C145" s="18">
        <f>IFERROR(INDEX(Ideas!$G$5:$G$204,MATCH(141,Ideas!$L$5:$L$204,0))&amp;"","")</f>
        <v/>
      </c>
      <c r="D145" s="18">
        <f>IFERROR(INDEX(Ideas!$I$5:$I$204,MATCH(141,Ideas!$L$5:$L$204,0))&amp;"","")</f>
        <v/>
      </c>
      <c r="E145" s="18">
        <f>IFERROR(INDEX(Ideas!$H$5:$H$204,MATCH(141,Ideas!$L$5:$L$204,0))&amp;"","")</f>
        <v/>
      </c>
    </row>
    <row r="146">
      <c r="A146" s="13">
        <f>IF(COUNT(Ideas!$L$5:$L$204)&gt;=142,142,"")</f>
        <v/>
      </c>
      <c r="B146" s="18">
        <f>IFERROR(INDEX(Ideas!$B$5:$B$204,MATCH(142,Ideas!$L$5:$L$204,0))&amp;"","")</f>
        <v/>
      </c>
      <c r="C146" s="18">
        <f>IFERROR(INDEX(Ideas!$G$5:$G$204,MATCH(142,Ideas!$L$5:$L$204,0))&amp;"","")</f>
        <v/>
      </c>
      <c r="D146" s="18">
        <f>IFERROR(INDEX(Ideas!$I$5:$I$204,MATCH(142,Ideas!$L$5:$L$204,0))&amp;"","")</f>
        <v/>
      </c>
      <c r="E146" s="18">
        <f>IFERROR(INDEX(Ideas!$H$5:$H$204,MATCH(142,Ideas!$L$5:$L$204,0))&amp;"","")</f>
        <v/>
      </c>
    </row>
    <row r="147">
      <c r="A147" s="13">
        <f>IF(COUNT(Ideas!$L$5:$L$204)&gt;=143,143,"")</f>
        <v/>
      </c>
      <c r="B147" s="18">
        <f>IFERROR(INDEX(Ideas!$B$5:$B$204,MATCH(143,Ideas!$L$5:$L$204,0))&amp;"","")</f>
        <v/>
      </c>
      <c r="C147" s="18">
        <f>IFERROR(INDEX(Ideas!$G$5:$G$204,MATCH(143,Ideas!$L$5:$L$204,0))&amp;"","")</f>
        <v/>
      </c>
      <c r="D147" s="18">
        <f>IFERROR(INDEX(Ideas!$I$5:$I$204,MATCH(143,Ideas!$L$5:$L$204,0))&amp;"","")</f>
        <v/>
      </c>
      <c r="E147" s="18">
        <f>IFERROR(INDEX(Ideas!$H$5:$H$204,MATCH(143,Ideas!$L$5:$L$204,0))&amp;"","")</f>
        <v/>
      </c>
    </row>
    <row r="148">
      <c r="A148" s="13">
        <f>IF(COUNT(Ideas!$L$5:$L$204)&gt;=144,144,"")</f>
        <v/>
      </c>
      <c r="B148" s="18">
        <f>IFERROR(INDEX(Ideas!$B$5:$B$204,MATCH(144,Ideas!$L$5:$L$204,0))&amp;"","")</f>
        <v/>
      </c>
      <c r="C148" s="18">
        <f>IFERROR(INDEX(Ideas!$G$5:$G$204,MATCH(144,Ideas!$L$5:$L$204,0))&amp;"","")</f>
        <v/>
      </c>
      <c r="D148" s="18">
        <f>IFERROR(INDEX(Ideas!$I$5:$I$204,MATCH(144,Ideas!$L$5:$L$204,0))&amp;"","")</f>
        <v/>
      </c>
      <c r="E148" s="18">
        <f>IFERROR(INDEX(Ideas!$H$5:$H$204,MATCH(144,Ideas!$L$5:$L$204,0))&amp;"","")</f>
        <v/>
      </c>
    </row>
    <row r="149">
      <c r="A149" s="13">
        <f>IF(COUNT(Ideas!$L$5:$L$204)&gt;=145,145,"")</f>
        <v/>
      </c>
      <c r="B149" s="18">
        <f>IFERROR(INDEX(Ideas!$B$5:$B$204,MATCH(145,Ideas!$L$5:$L$204,0))&amp;"","")</f>
        <v/>
      </c>
      <c r="C149" s="18">
        <f>IFERROR(INDEX(Ideas!$G$5:$G$204,MATCH(145,Ideas!$L$5:$L$204,0))&amp;"","")</f>
        <v/>
      </c>
      <c r="D149" s="18">
        <f>IFERROR(INDEX(Ideas!$I$5:$I$204,MATCH(145,Ideas!$L$5:$L$204,0))&amp;"","")</f>
        <v/>
      </c>
      <c r="E149" s="18">
        <f>IFERROR(INDEX(Ideas!$H$5:$H$204,MATCH(145,Ideas!$L$5:$L$204,0))&amp;"","")</f>
        <v/>
      </c>
    </row>
    <row r="150">
      <c r="A150" s="13">
        <f>IF(COUNT(Ideas!$L$5:$L$204)&gt;=146,146,"")</f>
        <v/>
      </c>
      <c r="B150" s="18">
        <f>IFERROR(INDEX(Ideas!$B$5:$B$204,MATCH(146,Ideas!$L$5:$L$204,0))&amp;"","")</f>
        <v/>
      </c>
      <c r="C150" s="18">
        <f>IFERROR(INDEX(Ideas!$G$5:$G$204,MATCH(146,Ideas!$L$5:$L$204,0))&amp;"","")</f>
        <v/>
      </c>
      <c r="D150" s="18">
        <f>IFERROR(INDEX(Ideas!$I$5:$I$204,MATCH(146,Ideas!$L$5:$L$204,0))&amp;"","")</f>
        <v/>
      </c>
      <c r="E150" s="18">
        <f>IFERROR(INDEX(Ideas!$H$5:$H$204,MATCH(146,Ideas!$L$5:$L$204,0))&amp;"","")</f>
        <v/>
      </c>
    </row>
    <row r="151">
      <c r="A151" s="13">
        <f>IF(COUNT(Ideas!$L$5:$L$204)&gt;=147,147,"")</f>
        <v/>
      </c>
      <c r="B151" s="18">
        <f>IFERROR(INDEX(Ideas!$B$5:$B$204,MATCH(147,Ideas!$L$5:$L$204,0))&amp;"","")</f>
        <v/>
      </c>
      <c r="C151" s="18">
        <f>IFERROR(INDEX(Ideas!$G$5:$G$204,MATCH(147,Ideas!$L$5:$L$204,0))&amp;"","")</f>
        <v/>
      </c>
      <c r="D151" s="18">
        <f>IFERROR(INDEX(Ideas!$I$5:$I$204,MATCH(147,Ideas!$L$5:$L$204,0))&amp;"","")</f>
        <v/>
      </c>
      <c r="E151" s="18">
        <f>IFERROR(INDEX(Ideas!$H$5:$H$204,MATCH(147,Ideas!$L$5:$L$204,0))&amp;"","")</f>
        <v/>
      </c>
    </row>
    <row r="152">
      <c r="A152" s="13">
        <f>IF(COUNT(Ideas!$L$5:$L$204)&gt;=148,148,"")</f>
        <v/>
      </c>
      <c r="B152" s="18">
        <f>IFERROR(INDEX(Ideas!$B$5:$B$204,MATCH(148,Ideas!$L$5:$L$204,0))&amp;"","")</f>
        <v/>
      </c>
      <c r="C152" s="18">
        <f>IFERROR(INDEX(Ideas!$G$5:$G$204,MATCH(148,Ideas!$L$5:$L$204,0))&amp;"","")</f>
        <v/>
      </c>
      <c r="D152" s="18">
        <f>IFERROR(INDEX(Ideas!$I$5:$I$204,MATCH(148,Ideas!$L$5:$L$204,0))&amp;"","")</f>
        <v/>
      </c>
      <c r="E152" s="18">
        <f>IFERROR(INDEX(Ideas!$H$5:$H$204,MATCH(148,Ideas!$L$5:$L$204,0))&amp;"","")</f>
        <v/>
      </c>
    </row>
    <row r="153">
      <c r="A153" s="13">
        <f>IF(COUNT(Ideas!$L$5:$L$204)&gt;=149,149,"")</f>
        <v/>
      </c>
      <c r="B153" s="18">
        <f>IFERROR(INDEX(Ideas!$B$5:$B$204,MATCH(149,Ideas!$L$5:$L$204,0))&amp;"","")</f>
        <v/>
      </c>
      <c r="C153" s="18">
        <f>IFERROR(INDEX(Ideas!$G$5:$G$204,MATCH(149,Ideas!$L$5:$L$204,0))&amp;"","")</f>
        <v/>
      </c>
      <c r="D153" s="18">
        <f>IFERROR(INDEX(Ideas!$I$5:$I$204,MATCH(149,Ideas!$L$5:$L$204,0))&amp;"","")</f>
        <v/>
      </c>
      <c r="E153" s="18">
        <f>IFERROR(INDEX(Ideas!$H$5:$H$204,MATCH(149,Ideas!$L$5:$L$204,0))&amp;"","")</f>
        <v/>
      </c>
    </row>
    <row r="154">
      <c r="A154" s="13">
        <f>IF(COUNT(Ideas!$L$5:$L$204)&gt;=150,150,"")</f>
        <v/>
      </c>
      <c r="B154" s="18">
        <f>IFERROR(INDEX(Ideas!$B$5:$B$204,MATCH(150,Ideas!$L$5:$L$204,0))&amp;"","")</f>
        <v/>
      </c>
      <c r="C154" s="18">
        <f>IFERROR(INDEX(Ideas!$G$5:$G$204,MATCH(150,Ideas!$L$5:$L$204,0))&amp;"","")</f>
        <v/>
      </c>
      <c r="D154" s="18">
        <f>IFERROR(INDEX(Ideas!$I$5:$I$204,MATCH(150,Ideas!$L$5:$L$204,0))&amp;"","")</f>
        <v/>
      </c>
      <c r="E154" s="18">
        <f>IFERROR(INDEX(Ideas!$H$5:$H$204,MATCH(150,Ideas!$L$5:$L$204,0))&amp;"","")</f>
        <v/>
      </c>
    </row>
    <row r="155">
      <c r="A155" s="13">
        <f>IF(COUNT(Ideas!$L$5:$L$204)&gt;=151,151,"")</f>
        <v/>
      </c>
      <c r="B155" s="18">
        <f>IFERROR(INDEX(Ideas!$B$5:$B$204,MATCH(151,Ideas!$L$5:$L$204,0))&amp;"","")</f>
        <v/>
      </c>
      <c r="C155" s="18">
        <f>IFERROR(INDEX(Ideas!$G$5:$G$204,MATCH(151,Ideas!$L$5:$L$204,0))&amp;"","")</f>
        <v/>
      </c>
      <c r="D155" s="18">
        <f>IFERROR(INDEX(Ideas!$I$5:$I$204,MATCH(151,Ideas!$L$5:$L$204,0))&amp;"","")</f>
        <v/>
      </c>
      <c r="E155" s="18">
        <f>IFERROR(INDEX(Ideas!$H$5:$H$204,MATCH(151,Ideas!$L$5:$L$204,0))&amp;"","")</f>
        <v/>
      </c>
    </row>
    <row r="156">
      <c r="A156" s="13">
        <f>IF(COUNT(Ideas!$L$5:$L$204)&gt;=152,152,"")</f>
        <v/>
      </c>
      <c r="B156" s="18">
        <f>IFERROR(INDEX(Ideas!$B$5:$B$204,MATCH(152,Ideas!$L$5:$L$204,0))&amp;"","")</f>
        <v/>
      </c>
      <c r="C156" s="18">
        <f>IFERROR(INDEX(Ideas!$G$5:$G$204,MATCH(152,Ideas!$L$5:$L$204,0))&amp;"","")</f>
        <v/>
      </c>
      <c r="D156" s="18">
        <f>IFERROR(INDEX(Ideas!$I$5:$I$204,MATCH(152,Ideas!$L$5:$L$204,0))&amp;"","")</f>
        <v/>
      </c>
      <c r="E156" s="18">
        <f>IFERROR(INDEX(Ideas!$H$5:$H$204,MATCH(152,Ideas!$L$5:$L$204,0))&amp;"","")</f>
        <v/>
      </c>
    </row>
    <row r="157">
      <c r="A157" s="13">
        <f>IF(COUNT(Ideas!$L$5:$L$204)&gt;=153,153,"")</f>
        <v/>
      </c>
      <c r="B157" s="18">
        <f>IFERROR(INDEX(Ideas!$B$5:$B$204,MATCH(153,Ideas!$L$5:$L$204,0))&amp;"","")</f>
        <v/>
      </c>
      <c r="C157" s="18">
        <f>IFERROR(INDEX(Ideas!$G$5:$G$204,MATCH(153,Ideas!$L$5:$L$204,0))&amp;"","")</f>
        <v/>
      </c>
      <c r="D157" s="18">
        <f>IFERROR(INDEX(Ideas!$I$5:$I$204,MATCH(153,Ideas!$L$5:$L$204,0))&amp;"","")</f>
        <v/>
      </c>
      <c r="E157" s="18">
        <f>IFERROR(INDEX(Ideas!$H$5:$H$204,MATCH(153,Ideas!$L$5:$L$204,0))&amp;"","")</f>
        <v/>
      </c>
    </row>
    <row r="158">
      <c r="A158" s="13">
        <f>IF(COUNT(Ideas!$L$5:$L$204)&gt;=154,154,"")</f>
        <v/>
      </c>
      <c r="B158" s="18">
        <f>IFERROR(INDEX(Ideas!$B$5:$B$204,MATCH(154,Ideas!$L$5:$L$204,0))&amp;"","")</f>
        <v/>
      </c>
      <c r="C158" s="18">
        <f>IFERROR(INDEX(Ideas!$G$5:$G$204,MATCH(154,Ideas!$L$5:$L$204,0))&amp;"","")</f>
        <v/>
      </c>
      <c r="D158" s="18">
        <f>IFERROR(INDEX(Ideas!$I$5:$I$204,MATCH(154,Ideas!$L$5:$L$204,0))&amp;"","")</f>
        <v/>
      </c>
      <c r="E158" s="18">
        <f>IFERROR(INDEX(Ideas!$H$5:$H$204,MATCH(154,Ideas!$L$5:$L$204,0))&amp;"","")</f>
        <v/>
      </c>
    </row>
    <row r="159">
      <c r="A159" s="13">
        <f>IF(COUNT(Ideas!$L$5:$L$204)&gt;=155,155,"")</f>
        <v/>
      </c>
      <c r="B159" s="18">
        <f>IFERROR(INDEX(Ideas!$B$5:$B$204,MATCH(155,Ideas!$L$5:$L$204,0))&amp;"","")</f>
        <v/>
      </c>
      <c r="C159" s="18">
        <f>IFERROR(INDEX(Ideas!$G$5:$G$204,MATCH(155,Ideas!$L$5:$L$204,0))&amp;"","")</f>
        <v/>
      </c>
      <c r="D159" s="18">
        <f>IFERROR(INDEX(Ideas!$I$5:$I$204,MATCH(155,Ideas!$L$5:$L$204,0))&amp;"","")</f>
        <v/>
      </c>
      <c r="E159" s="18">
        <f>IFERROR(INDEX(Ideas!$H$5:$H$204,MATCH(155,Ideas!$L$5:$L$204,0))&amp;"","")</f>
        <v/>
      </c>
    </row>
    <row r="160">
      <c r="A160" s="13">
        <f>IF(COUNT(Ideas!$L$5:$L$204)&gt;=156,156,"")</f>
        <v/>
      </c>
      <c r="B160" s="18">
        <f>IFERROR(INDEX(Ideas!$B$5:$B$204,MATCH(156,Ideas!$L$5:$L$204,0))&amp;"","")</f>
        <v/>
      </c>
      <c r="C160" s="18">
        <f>IFERROR(INDEX(Ideas!$G$5:$G$204,MATCH(156,Ideas!$L$5:$L$204,0))&amp;"","")</f>
        <v/>
      </c>
      <c r="D160" s="18">
        <f>IFERROR(INDEX(Ideas!$I$5:$I$204,MATCH(156,Ideas!$L$5:$L$204,0))&amp;"","")</f>
        <v/>
      </c>
      <c r="E160" s="18">
        <f>IFERROR(INDEX(Ideas!$H$5:$H$204,MATCH(156,Ideas!$L$5:$L$204,0))&amp;"","")</f>
        <v/>
      </c>
    </row>
    <row r="161">
      <c r="A161" s="13">
        <f>IF(COUNT(Ideas!$L$5:$L$204)&gt;=157,157,"")</f>
        <v/>
      </c>
      <c r="B161" s="18">
        <f>IFERROR(INDEX(Ideas!$B$5:$B$204,MATCH(157,Ideas!$L$5:$L$204,0))&amp;"","")</f>
        <v/>
      </c>
      <c r="C161" s="18">
        <f>IFERROR(INDEX(Ideas!$G$5:$G$204,MATCH(157,Ideas!$L$5:$L$204,0))&amp;"","")</f>
        <v/>
      </c>
      <c r="D161" s="18">
        <f>IFERROR(INDEX(Ideas!$I$5:$I$204,MATCH(157,Ideas!$L$5:$L$204,0))&amp;"","")</f>
        <v/>
      </c>
      <c r="E161" s="18">
        <f>IFERROR(INDEX(Ideas!$H$5:$H$204,MATCH(157,Ideas!$L$5:$L$204,0))&amp;"","")</f>
        <v/>
      </c>
    </row>
    <row r="162">
      <c r="A162" s="13">
        <f>IF(COUNT(Ideas!$L$5:$L$204)&gt;=158,158,"")</f>
        <v/>
      </c>
      <c r="B162" s="18">
        <f>IFERROR(INDEX(Ideas!$B$5:$B$204,MATCH(158,Ideas!$L$5:$L$204,0))&amp;"","")</f>
        <v/>
      </c>
      <c r="C162" s="18">
        <f>IFERROR(INDEX(Ideas!$G$5:$G$204,MATCH(158,Ideas!$L$5:$L$204,0))&amp;"","")</f>
        <v/>
      </c>
      <c r="D162" s="18">
        <f>IFERROR(INDEX(Ideas!$I$5:$I$204,MATCH(158,Ideas!$L$5:$L$204,0))&amp;"","")</f>
        <v/>
      </c>
      <c r="E162" s="18">
        <f>IFERROR(INDEX(Ideas!$H$5:$H$204,MATCH(158,Ideas!$L$5:$L$204,0))&amp;"","")</f>
        <v/>
      </c>
    </row>
    <row r="163">
      <c r="A163" s="13">
        <f>IF(COUNT(Ideas!$L$5:$L$204)&gt;=159,159,"")</f>
        <v/>
      </c>
      <c r="B163" s="18">
        <f>IFERROR(INDEX(Ideas!$B$5:$B$204,MATCH(159,Ideas!$L$5:$L$204,0))&amp;"","")</f>
        <v/>
      </c>
      <c r="C163" s="18">
        <f>IFERROR(INDEX(Ideas!$G$5:$G$204,MATCH(159,Ideas!$L$5:$L$204,0))&amp;"","")</f>
        <v/>
      </c>
      <c r="D163" s="18">
        <f>IFERROR(INDEX(Ideas!$I$5:$I$204,MATCH(159,Ideas!$L$5:$L$204,0))&amp;"","")</f>
        <v/>
      </c>
      <c r="E163" s="18">
        <f>IFERROR(INDEX(Ideas!$H$5:$H$204,MATCH(159,Ideas!$L$5:$L$204,0))&amp;"","")</f>
        <v/>
      </c>
    </row>
    <row r="164">
      <c r="A164" s="13">
        <f>IF(COUNT(Ideas!$L$5:$L$204)&gt;=160,160,"")</f>
        <v/>
      </c>
      <c r="B164" s="18">
        <f>IFERROR(INDEX(Ideas!$B$5:$B$204,MATCH(160,Ideas!$L$5:$L$204,0))&amp;"","")</f>
        <v/>
      </c>
      <c r="C164" s="18">
        <f>IFERROR(INDEX(Ideas!$G$5:$G$204,MATCH(160,Ideas!$L$5:$L$204,0))&amp;"","")</f>
        <v/>
      </c>
      <c r="D164" s="18">
        <f>IFERROR(INDEX(Ideas!$I$5:$I$204,MATCH(160,Ideas!$L$5:$L$204,0))&amp;"","")</f>
        <v/>
      </c>
      <c r="E164" s="18">
        <f>IFERROR(INDEX(Ideas!$H$5:$H$204,MATCH(160,Ideas!$L$5:$L$204,0))&amp;"","")</f>
        <v/>
      </c>
    </row>
    <row r="165">
      <c r="A165" s="13">
        <f>IF(COUNT(Ideas!$L$5:$L$204)&gt;=161,161,"")</f>
        <v/>
      </c>
      <c r="B165" s="18">
        <f>IFERROR(INDEX(Ideas!$B$5:$B$204,MATCH(161,Ideas!$L$5:$L$204,0))&amp;"","")</f>
        <v/>
      </c>
      <c r="C165" s="18">
        <f>IFERROR(INDEX(Ideas!$G$5:$G$204,MATCH(161,Ideas!$L$5:$L$204,0))&amp;"","")</f>
        <v/>
      </c>
      <c r="D165" s="18">
        <f>IFERROR(INDEX(Ideas!$I$5:$I$204,MATCH(161,Ideas!$L$5:$L$204,0))&amp;"","")</f>
        <v/>
      </c>
      <c r="E165" s="18">
        <f>IFERROR(INDEX(Ideas!$H$5:$H$204,MATCH(161,Ideas!$L$5:$L$204,0))&amp;"","")</f>
        <v/>
      </c>
    </row>
    <row r="166">
      <c r="A166" s="13">
        <f>IF(COUNT(Ideas!$L$5:$L$204)&gt;=162,162,"")</f>
        <v/>
      </c>
      <c r="B166" s="18">
        <f>IFERROR(INDEX(Ideas!$B$5:$B$204,MATCH(162,Ideas!$L$5:$L$204,0))&amp;"","")</f>
        <v/>
      </c>
      <c r="C166" s="18">
        <f>IFERROR(INDEX(Ideas!$G$5:$G$204,MATCH(162,Ideas!$L$5:$L$204,0))&amp;"","")</f>
        <v/>
      </c>
      <c r="D166" s="18">
        <f>IFERROR(INDEX(Ideas!$I$5:$I$204,MATCH(162,Ideas!$L$5:$L$204,0))&amp;"","")</f>
        <v/>
      </c>
      <c r="E166" s="18">
        <f>IFERROR(INDEX(Ideas!$H$5:$H$204,MATCH(162,Ideas!$L$5:$L$204,0))&amp;"","")</f>
        <v/>
      </c>
    </row>
    <row r="167">
      <c r="A167" s="13">
        <f>IF(COUNT(Ideas!$L$5:$L$204)&gt;=163,163,"")</f>
        <v/>
      </c>
      <c r="B167" s="18">
        <f>IFERROR(INDEX(Ideas!$B$5:$B$204,MATCH(163,Ideas!$L$5:$L$204,0))&amp;"","")</f>
        <v/>
      </c>
      <c r="C167" s="18">
        <f>IFERROR(INDEX(Ideas!$G$5:$G$204,MATCH(163,Ideas!$L$5:$L$204,0))&amp;"","")</f>
        <v/>
      </c>
      <c r="D167" s="18">
        <f>IFERROR(INDEX(Ideas!$I$5:$I$204,MATCH(163,Ideas!$L$5:$L$204,0))&amp;"","")</f>
        <v/>
      </c>
      <c r="E167" s="18">
        <f>IFERROR(INDEX(Ideas!$H$5:$H$204,MATCH(163,Ideas!$L$5:$L$204,0))&amp;"","")</f>
        <v/>
      </c>
    </row>
    <row r="168">
      <c r="A168" s="13">
        <f>IF(COUNT(Ideas!$L$5:$L$204)&gt;=164,164,"")</f>
        <v/>
      </c>
      <c r="B168" s="18">
        <f>IFERROR(INDEX(Ideas!$B$5:$B$204,MATCH(164,Ideas!$L$5:$L$204,0))&amp;"","")</f>
        <v/>
      </c>
      <c r="C168" s="18">
        <f>IFERROR(INDEX(Ideas!$G$5:$G$204,MATCH(164,Ideas!$L$5:$L$204,0))&amp;"","")</f>
        <v/>
      </c>
      <c r="D168" s="18">
        <f>IFERROR(INDEX(Ideas!$I$5:$I$204,MATCH(164,Ideas!$L$5:$L$204,0))&amp;"","")</f>
        <v/>
      </c>
      <c r="E168" s="18">
        <f>IFERROR(INDEX(Ideas!$H$5:$H$204,MATCH(164,Ideas!$L$5:$L$204,0))&amp;"","")</f>
        <v/>
      </c>
    </row>
    <row r="169">
      <c r="A169" s="13">
        <f>IF(COUNT(Ideas!$L$5:$L$204)&gt;=165,165,"")</f>
        <v/>
      </c>
      <c r="B169" s="18">
        <f>IFERROR(INDEX(Ideas!$B$5:$B$204,MATCH(165,Ideas!$L$5:$L$204,0))&amp;"","")</f>
        <v/>
      </c>
      <c r="C169" s="18">
        <f>IFERROR(INDEX(Ideas!$G$5:$G$204,MATCH(165,Ideas!$L$5:$L$204,0))&amp;"","")</f>
        <v/>
      </c>
      <c r="D169" s="18">
        <f>IFERROR(INDEX(Ideas!$I$5:$I$204,MATCH(165,Ideas!$L$5:$L$204,0))&amp;"","")</f>
        <v/>
      </c>
      <c r="E169" s="18">
        <f>IFERROR(INDEX(Ideas!$H$5:$H$204,MATCH(165,Ideas!$L$5:$L$204,0))&amp;"","")</f>
        <v/>
      </c>
    </row>
    <row r="170">
      <c r="A170" s="13">
        <f>IF(COUNT(Ideas!$L$5:$L$204)&gt;=166,166,"")</f>
        <v/>
      </c>
      <c r="B170" s="18">
        <f>IFERROR(INDEX(Ideas!$B$5:$B$204,MATCH(166,Ideas!$L$5:$L$204,0))&amp;"","")</f>
        <v/>
      </c>
      <c r="C170" s="18">
        <f>IFERROR(INDEX(Ideas!$G$5:$G$204,MATCH(166,Ideas!$L$5:$L$204,0))&amp;"","")</f>
        <v/>
      </c>
      <c r="D170" s="18">
        <f>IFERROR(INDEX(Ideas!$I$5:$I$204,MATCH(166,Ideas!$L$5:$L$204,0))&amp;"","")</f>
        <v/>
      </c>
      <c r="E170" s="18">
        <f>IFERROR(INDEX(Ideas!$H$5:$H$204,MATCH(166,Ideas!$L$5:$L$204,0))&amp;"","")</f>
        <v/>
      </c>
    </row>
    <row r="171">
      <c r="A171" s="13">
        <f>IF(COUNT(Ideas!$L$5:$L$204)&gt;=167,167,"")</f>
        <v/>
      </c>
      <c r="B171" s="18">
        <f>IFERROR(INDEX(Ideas!$B$5:$B$204,MATCH(167,Ideas!$L$5:$L$204,0))&amp;"","")</f>
        <v/>
      </c>
      <c r="C171" s="18">
        <f>IFERROR(INDEX(Ideas!$G$5:$G$204,MATCH(167,Ideas!$L$5:$L$204,0))&amp;"","")</f>
        <v/>
      </c>
      <c r="D171" s="18">
        <f>IFERROR(INDEX(Ideas!$I$5:$I$204,MATCH(167,Ideas!$L$5:$L$204,0))&amp;"","")</f>
        <v/>
      </c>
      <c r="E171" s="18">
        <f>IFERROR(INDEX(Ideas!$H$5:$H$204,MATCH(167,Ideas!$L$5:$L$204,0))&amp;"","")</f>
        <v/>
      </c>
    </row>
    <row r="172">
      <c r="A172" s="13">
        <f>IF(COUNT(Ideas!$L$5:$L$204)&gt;=168,168,"")</f>
        <v/>
      </c>
      <c r="B172" s="18">
        <f>IFERROR(INDEX(Ideas!$B$5:$B$204,MATCH(168,Ideas!$L$5:$L$204,0))&amp;"","")</f>
        <v/>
      </c>
      <c r="C172" s="18">
        <f>IFERROR(INDEX(Ideas!$G$5:$G$204,MATCH(168,Ideas!$L$5:$L$204,0))&amp;"","")</f>
        <v/>
      </c>
      <c r="D172" s="18">
        <f>IFERROR(INDEX(Ideas!$I$5:$I$204,MATCH(168,Ideas!$L$5:$L$204,0))&amp;"","")</f>
        <v/>
      </c>
      <c r="E172" s="18">
        <f>IFERROR(INDEX(Ideas!$H$5:$H$204,MATCH(168,Ideas!$L$5:$L$204,0))&amp;"","")</f>
        <v/>
      </c>
    </row>
    <row r="173">
      <c r="A173" s="13">
        <f>IF(COUNT(Ideas!$L$5:$L$204)&gt;=169,169,"")</f>
        <v/>
      </c>
      <c r="B173" s="18">
        <f>IFERROR(INDEX(Ideas!$B$5:$B$204,MATCH(169,Ideas!$L$5:$L$204,0))&amp;"","")</f>
        <v/>
      </c>
      <c r="C173" s="18">
        <f>IFERROR(INDEX(Ideas!$G$5:$G$204,MATCH(169,Ideas!$L$5:$L$204,0))&amp;"","")</f>
        <v/>
      </c>
      <c r="D173" s="18">
        <f>IFERROR(INDEX(Ideas!$I$5:$I$204,MATCH(169,Ideas!$L$5:$L$204,0))&amp;"","")</f>
        <v/>
      </c>
      <c r="E173" s="18">
        <f>IFERROR(INDEX(Ideas!$H$5:$H$204,MATCH(169,Ideas!$L$5:$L$204,0))&amp;"","")</f>
        <v/>
      </c>
    </row>
    <row r="174">
      <c r="A174" s="13">
        <f>IF(COUNT(Ideas!$L$5:$L$204)&gt;=170,170,"")</f>
        <v/>
      </c>
      <c r="B174" s="18">
        <f>IFERROR(INDEX(Ideas!$B$5:$B$204,MATCH(170,Ideas!$L$5:$L$204,0))&amp;"","")</f>
        <v/>
      </c>
      <c r="C174" s="18">
        <f>IFERROR(INDEX(Ideas!$G$5:$G$204,MATCH(170,Ideas!$L$5:$L$204,0))&amp;"","")</f>
        <v/>
      </c>
      <c r="D174" s="18">
        <f>IFERROR(INDEX(Ideas!$I$5:$I$204,MATCH(170,Ideas!$L$5:$L$204,0))&amp;"","")</f>
        <v/>
      </c>
      <c r="E174" s="18">
        <f>IFERROR(INDEX(Ideas!$H$5:$H$204,MATCH(170,Ideas!$L$5:$L$204,0))&amp;"","")</f>
        <v/>
      </c>
    </row>
    <row r="175">
      <c r="A175" s="13">
        <f>IF(COUNT(Ideas!$L$5:$L$204)&gt;=171,171,"")</f>
        <v/>
      </c>
      <c r="B175" s="18">
        <f>IFERROR(INDEX(Ideas!$B$5:$B$204,MATCH(171,Ideas!$L$5:$L$204,0))&amp;"","")</f>
        <v/>
      </c>
      <c r="C175" s="18">
        <f>IFERROR(INDEX(Ideas!$G$5:$G$204,MATCH(171,Ideas!$L$5:$L$204,0))&amp;"","")</f>
        <v/>
      </c>
      <c r="D175" s="18">
        <f>IFERROR(INDEX(Ideas!$I$5:$I$204,MATCH(171,Ideas!$L$5:$L$204,0))&amp;"","")</f>
        <v/>
      </c>
      <c r="E175" s="18">
        <f>IFERROR(INDEX(Ideas!$H$5:$H$204,MATCH(171,Ideas!$L$5:$L$204,0))&amp;"","")</f>
        <v/>
      </c>
    </row>
    <row r="176">
      <c r="A176" s="13">
        <f>IF(COUNT(Ideas!$L$5:$L$204)&gt;=172,172,"")</f>
        <v/>
      </c>
      <c r="B176" s="18">
        <f>IFERROR(INDEX(Ideas!$B$5:$B$204,MATCH(172,Ideas!$L$5:$L$204,0))&amp;"","")</f>
        <v/>
      </c>
      <c r="C176" s="18">
        <f>IFERROR(INDEX(Ideas!$G$5:$G$204,MATCH(172,Ideas!$L$5:$L$204,0))&amp;"","")</f>
        <v/>
      </c>
      <c r="D176" s="18">
        <f>IFERROR(INDEX(Ideas!$I$5:$I$204,MATCH(172,Ideas!$L$5:$L$204,0))&amp;"","")</f>
        <v/>
      </c>
      <c r="E176" s="18">
        <f>IFERROR(INDEX(Ideas!$H$5:$H$204,MATCH(172,Ideas!$L$5:$L$204,0))&amp;"","")</f>
        <v/>
      </c>
    </row>
    <row r="177">
      <c r="A177" s="13">
        <f>IF(COUNT(Ideas!$L$5:$L$204)&gt;=173,173,"")</f>
        <v/>
      </c>
      <c r="B177" s="18">
        <f>IFERROR(INDEX(Ideas!$B$5:$B$204,MATCH(173,Ideas!$L$5:$L$204,0))&amp;"","")</f>
        <v/>
      </c>
      <c r="C177" s="18">
        <f>IFERROR(INDEX(Ideas!$G$5:$G$204,MATCH(173,Ideas!$L$5:$L$204,0))&amp;"","")</f>
        <v/>
      </c>
      <c r="D177" s="18">
        <f>IFERROR(INDEX(Ideas!$I$5:$I$204,MATCH(173,Ideas!$L$5:$L$204,0))&amp;"","")</f>
        <v/>
      </c>
      <c r="E177" s="18">
        <f>IFERROR(INDEX(Ideas!$H$5:$H$204,MATCH(173,Ideas!$L$5:$L$204,0))&amp;"","")</f>
        <v/>
      </c>
    </row>
    <row r="178">
      <c r="A178" s="13">
        <f>IF(COUNT(Ideas!$L$5:$L$204)&gt;=174,174,"")</f>
        <v/>
      </c>
      <c r="B178" s="18">
        <f>IFERROR(INDEX(Ideas!$B$5:$B$204,MATCH(174,Ideas!$L$5:$L$204,0))&amp;"","")</f>
        <v/>
      </c>
      <c r="C178" s="18">
        <f>IFERROR(INDEX(Ideas!$G$5:$G$204,MATCH(174,Ideas!$L$5:$L$204,0))&amp;"","")</f>
        <v/>
      </c>
      <c r="D178" s="18">
        <f>IFERROR(INDEX(Ideas!$I$5:$I$204,MATCH(174,Ideas!$L$5:$L$204,0))&amp;"","")</f>
        <v/>
      </c>
      <c r="E178" s="18">
        <f>IFERROR(INDEX(Ideas!$H$5:$H$204,MATCH(174,Ideas!$L$5:$L$204,0))&amp;"","")</f>
        <v/>
      </c>
    </row>
    <row r="179">
      <c r="A179" s="13">
        <f>IF(COUNT(Ideas!$L$5:$L$204)&gt;=175,175,"")</f>
        <v/>
      </c>
      <c r="B179" s="18">
        <f>IFERROR(INDEX(Ideas!$B$5:$B$204,MATCH(175,Ideas!$L$5:$L$204,0))&amp;"","")</f>
        <v/>
      </c>
      <c r="C179" s="18">
        <f>IFERROR(INDEX(Ideas!$G$5:$G$204,MATCH(175,Ideas!$L$5:$L$204,0))&amp;"","")</f>
        <v/>
      </c>
      <c r="D179" s="18">
        <f>IFERROR(INDEX(Ideas!$I$5:$I$204,MATCH(175,Ideas!$L$5:$L$204,0))&amp;"","")</f>
        <v/>
      </c>
      <c r="E179" s="18">
        <f>IFERROR(INDEX(Ideas!$H$5:$H$204,MATCH(175,Ideas!$L$5:$L$204,0))&amp;"","")</f>
        <v/>
      </c>
    </row>
    <row r="180">
      <c r="A180" s="13">
        <f>IF(COUNT(Ideas!$L$5:$L$204)&gt;=176,176,"")</f>
        <v/>
      </c>
      <c r="B180" s="18">
        <f>IFERROR(INDEX(Ideas!$B$5:$B$204,MATCH(176,Ideas!$L$5:$L$204,0))&amp;"","")</f>
        <v/>
      </c>
      <c r="C180" s="18">
        <f>IFERROR(INDEX(Ideas!$G$5:$G$204,MATCH(176,Ideas!$L$5:$L$204,0))&amp;"","")</f>
        <v/>
      </c>
      <c r="D180" s="18">
        <f>IFERROR(INDEX(Ideas!$I$5:$I$204,MATCH(176,Ideas!$L$5:$L$204,0))&amp;"","")</f>
        <v/>
      </c>
      <c r="E180" s="18">
        <f>IFERROR(INDEX(Ideas!$H$5:$H$204,MATCH(176,Ideas!$L$5:$L$204,0))&amp;"","")</f>
        <v/>
      </c>
    </row>
    <row r="181">
      <c r="A181" s="13">
        <f>IF(COUNT(Ideas!$L$5:$L$204)&gt;=177,177,"")</f>
        <v/>
      </c>
      <c r="B181" s="18">
        <f>IFERROR(INDEX(Ideas!$B$5:$B$204,MATCH(177,Ideas!$L$5:$L$204,0))&amp;"","")</f>
        <v/>
      </c>
      <c r="C181" s="18">
        <f>IFERROR(INDEX(Ideas!$G$5:$G$204,MATCH(177,Ideas!$L$5:$L$204,0))&amp;"","")</f>
        <v/>
      </c>
      <c r="D181" s="18">
        <f>IFERROR(INDEX(Ideas!$I$5:$I$204,MATCH(177,Ideas!$L$5:$L$204,0))&amp;"","")</f>
        <v/>
      </c>
      <c r="E181" s="18">
        <f>IFERROR(INDEX(Ideas!$H$5:$H$204,MATCH(177,Ideas!$L$5:$L$204,0))&amp;"","")</f>
        <v/>
      </c>
    </row>
    <row r="182">
      <c r="A182" s="13">
        <f>IF(COUNT(Ideas!$L$5:$L$204)&gt;=178,178,"")</f>
        <v/>
      </c>
      <c r="B182" s="18">
        <f>IFERROR(INDEX(Ideas!$B$5:$B$204,MATCH(178,Ideas!$L$5:$L$204,0))&amp;"","")</f>
        <v/>
      </c>
      <c r="C182" s="18">
        <f>IFERROR(INDEX(Ideas!$G$5:$G$204,MATCH(178,Ideas!$L$5:$L$204,0))&amp;"","")</f>
        <v/>
      </c>
      <c r="D182" s="18">
        <f>IFERROR(INDEX(Ideas!$I$5:$I$204,MATCH(178,Ideas!$L$5:$L$204,0))&amp;"","")</f>
        <v/>
      </c>
      <c r="E182" s="18">
        <f>IFERROR(INDEX(Ideas!$H$5:$H$204,MATCH(178,Ideas!$L$5:$L$204,0))&amp;"","")</f>
        <v/>
      </c>
    </row>
    <row r="183">
      <c r="A183" s="13">
        <f>IF(COUNT(Ideas!$L$5:$L$204)&gt;=179,179,"")</f>
        <v/>
      </c>
      <c r="B183" s="18">
        <f>IFERROR(INDEX(Ideas!$B$5:$B$204,MATCH(179,Ideas!$L$5:$L$204,0))&amp;"","")</f>
        <v/>
      </c>
      <c r="C183" s="18">
        <f>IFERROR(INDEX(Ideas!$G$5:$G$204,MATCH(179,Ideas!$L$5:$L$204,0))&amp;"","")</f>
        <v/>
      </c>
      <c r="D183" s="18">
        <f>IFERROR(INDEX(Ideas!$I$5:$I$204,MATCH(179,Ideas!$L$5:$L$204,0))&amp;"","")</f>
        <v/>
      </c>
      <c r="E183" s="18">
        <f>IFERROR(INDEX(Ideas!$H$5:$H$204,MATCH(179,Ideas!$L$5:$L$204,0))&amp;"","")</f>
        <v/>
      </c>
    </row>
    <row r="184">
      <c r="A184" s="13">
        <f>IF(COUNT(Ideas!$L$5:$L$204)&gt;=180,180,"")</f>
        <v/>
      </c>
      <c r="B184" s="18">
        <f>IFERROR(INDEX(Ideas!$B$5:$B$204,MATCH(180,Ideas!$L$5:$L$204,0))&amp;"","")</f>
        <v/>
      </c>
      <c r="C184" s="18">
        <f>IFERROR(INDEX(Ideas!$G$5:$G$204,MATCH(180,Ideas!$L$5:$L$204,0))&amp;"","")</f>
        <v/>
      </c>
      <c r="D184" s="18">
        <f>IFERROR(INDEX(Ideas!$I$5:$I$204,MATCH(180,Ideas!$L$5:$L$204,0))&amp;"","")</f>
        <v/>
      </c>
      <c r="E184" s="18">
        <f>IFERROR(INDEX(Ideas!$H$5:$H$204,MATCH(180,Ideas!$L$5:$L$204,0))&amp;"","")</f>
        <v/>
      </c>
    </row>
    <row r="185">
      <c r="A185" s="13">
        <f>IF(COUNT(Ideas!$L$5:$L$204)&gt;=181,181,"")</f>
        <v/>
      </c>
      <c r="B185" s="18">
        <f>IFERROR(INDEX(Ideas!$B$5:$B$204,MATCH(181,Ideas!$L$5:$L$204,0))&amp;"","")</f>
        <v/>
      </c>
      <c r="C185" s="18">
        <f>IFERROR(INDEX(Ideas!$G$5:$G$204,MATCH(181,Ideas!$L$5:$L$204,0))&amp;"","")</f>
        <v/>
      </c>
      <c r="D185" s="18">
        <f>IFERROR(INDEX(Ideas!$I$5:$I$204,MATCH(181,Ideas!$L$5:$L$204,0))&amp;"","")</f>
        <v/>
      </c>
      <c r="E185" s="18">
        <f>IFERROR(INDEX(Ideas!$H$5:$H$204,MATCH(181,Ideas!$L$5:$L$204,0))&amp;"","")</f>
        <v/>
      </c>
    </row>
    <row r="186">
      <c r="A186" s="13">
        <f>IF(COUNT(Ideas!$L$5:$L$204)&gt;=182,182,"")</f>
        <v/>
      </c>
      <c r="B186" s="18">
        <f>IFERROR(INDEX(Ideas!$B$5:$B$204,MATCH(182,Ideas!$L$5:$L$204,0))&amp;"","")</f>
        <v/>
      </c>
      <c r="C186" s="18">
        <f>IFERROR(INDEX(Ideas!$G$5:$G$204,MATCH(182,Ideas!$L$5:$L$204,0))&amp;"","")</f>
        <v/>
      </c>
      <c r="D186" s="18">
        <f>IFERROR(INDEX(Ideas!$I$5:$I$204,MATCH(182,Ideas!$L$5:$L$204,0))&amp;"","")</f>
        <v/>
      </c>
      <c r="E186" s="18">
        <f>IFERROR(INDEX(Ideas!$H$5:$H$204,MATCH(182,Ideas!$L$5:$L$204,0))&amp;"","")</f>
        <v/>
      </c>
    </row>
    <row r="187">
      <c r="A187" s="13">
        <f>IF(COUNT(Ideas!$L$5:$L$204)&gt;=183,183,"")</f>
        <v/>
      </c>
      <c r="B187" s="18">
        <f>IFERROR(INDEX(Ideas!$B$5:$B$204,MATCH(183,Ideas!$L$5:$L$204,0))&amp;"","")</f>
        <v/>
      </c>
      <c r="C187" s="18">
        <f>IFERROR(INDEX(Ideas!$G$5:$G$204,MATCH(183,Ideas!$L$5:$L$204,0))&amp;"","")</f>
        <v/>
      </c>
      <c r="D187" s="18">
        <f>IFERROR(INDEX(Ideas!$I$5:$I$204,MATCH(183,Ideas!$L$5:$L$204,0))&amp;"","")</f>
        <v/>
      </c>
      <c r="E187" s="18">
        <f>IFERROR(INDEX(Ideas!$H$5:$H$204,MATCH(183,Ideas!$L$5:$L$204,0))&amp;"","")</f>
        <v/>
      </c>
    </row>
    <row r="188">
      <c r="A188" s="13">
        <f>IF(COUNT(Ideas!$L$5:$L$204)&gt;=184,184,"")</f>
        <v/>
      </c>
      <c r="B188" s="18">
        <f>IFERROR(INDEX(Ideas!$B$5:$B$204,MATCH(184,Ideas!$L$5:$L$204,0))&amp;"","")</f>
        <v/>
      </c>
      <c r="C188" s="18">
        <f>IFERROR(INDEX(Ideas!$G$5:$G$204,MATCH(184,Ideas!$L$5:$L$204,0))&amp;"","")</f>
        <v/>
      </c>
      <c r="D188" s="18">
        <f>IFERROR(INDEX(Ideas!$I$5:$I$204,MATCH(184,Ideas!$L$5:$L$204,0))&amp;"","")</f>
        <v/>
      </c>
      <c r="E188" s="18">
        <f>IFERROR(INDEX(Ideas!$H$5:$H$204,MATCH(184,Ideas!$L$5:$L$204,0))&amp;"","")</f>
        <v/>
      </c>
    </row>
    <row r="189">
      <c r="A189" s="13">
        <f>IF(COUNT(Ideas!$L$5:$L$204)&gt;=185,185,"")</f>
        <v/>
      </c>
      <c r="B189" s="18">
        <f>IFERROR(INDEX(Ideas!$B$5:$B$204,MATCH(185,Ideas!$L$5:$L$204,0))&amp;"","")</f>
        <v/>
      </c>
      <c r="C189" s="18">
        <f>IFERROR(INDEX(Ideas!$G$5:$G$204,MATCH(185,Ideas!$L$5:$L$204,0))&amp;"","")</f>
        <v/>
      </c>
      <c r="D189" s="18">
        <f>IFERROR(INDEX(Ideas!$I$5:$I$204,MATCH(185,Ideas!$L$5:$L$204,0))&amp;"","")</f>
        <v/>
      </c>
      <c r="E189" s="18">
        <f>IFERROR(INDEX(Ideas!$H$5:$H$204,MATCH(185,Ideas!$L$5:$L$204,0))&amp;"","")</f>
        <v/>
      </c>
    </row>
    <row r="190">
      <c r="A190" s="13">
        <f>IF(COUNT(Ideas!$L$5:$L$204)&gt;=186,186,"")</f>
        <v/>
      </c>
      <c r="B190" s="18">
        <f>IFERROR(INDEX(Ideas!$B$5:$B$204,MATCH(186,Ideas!$L$5:$L$204,0))&amp;"","")</f>
        <v/>
      </c>
      <c r="C190" s="18">
        <f>IFERROR(INDEX(Ideas!$G$5:$G$204,MATCH(186,Ideas!$L$5:$L$204,0))&amp;"","")</f>
        <v/>
      </c>
      <c r="D190" s="18">
        <f>IFERROR(INDEX(Ideas!$I$5:$I$204,MATCH(186,Ideas!$L$5:$L$204,0))&amp;"","")</f>
        <v/>
      </c>
      <c r="E190" s="18">
        <f>IFERROR(INDEX(Ideas!$H$5:$H$204,MATCH(186,Ideas!$L$5:$L$204,0))&amp;"","")</f>
        <v/>
      </c>
    </row>
    <row r="191">
      <c r="A191" s="13">
        <f>IF(COUNT(Ideas!$L$5:$L$204)&gt;=187,187,"")</f>
        <v/>
      </c>
      <c r="B191" s="18">
        <f>IFERROR(INDEX(Ideas!$B$5:$B$204,MATCH(187,Ideas!$L$5:$L$204,0))&amp;"","")</f>
        <v/>
      </c>
      <c r="C191" s="18">
        <f>IFERROR(INDEX(Ideas!$G$5:$G$204,MATCH(187,Ideas!$L$5:$L$204,0))&amp;"","")</f>
        <v/>
      </c>
      <c r="D191" s="18">
        <f>IFERROR(INDEX(Ideas!$I$5:$I$204,MATCH(187,Ideas!$L$5:$L$204,0))&amp;"","")</f>
        <v/>
      </c>
      <c r="E191" s="18">
        <f>IFERROR(INDEX(Ideas!$H$5:$H$204,MATCH(187,Ideas!$L$5:$L$204,0))&amp;"","")</f>
        <v/>
      </c>
    </row>
    <row r="192">
      <c r="A192" s="13">
        <f>IF(COUNT(Ideas!$L$5:$L$204)&gt;=188,188,"")</f>
        <v/>
      </c>
      <c r="B192" s="18">
        <f>IFERROR(INDEX(Ideas!$B$5:$B$204,MATCH(188,Ideas!$L$5:$L$204,0))&amp;"","")</f>
        <v/>
      </c>
      <c r="C192" s="18">
        <f>IFERROR(INDEX(Ideas!$G$5:$G$204,MATCH(188,Ideas!$L$5:$L$204,0))&amp;"","")</f>
        <v/>
      </c>
      <c r="D192" s="18">
        <f>IFERROR(INDEX(Ideas!$I$5:$I$204,MATCH(188,Ideas!$L$5:$L$204,0))&amp;"","")</f>
        <v/>
      </c>
      <c r="E192" s="18">
        <f>IFERROR(INDEX(Ideas!$H$5:$H$204,MATCH(188,Ideas!$L$5:$L$204,0))&amp;"","")</f>
        <v/>
      </c>
    </row>
    <row r="193">
      <c r="A193" s="13">
        <f>IF(COUNT(Ideas!$L$5:$L$204)&gt;=189,189,"")</f>
        <v/>
      </c>
      <c r="B193" s="18">
        <f>IFERROR(INDEX(Ideas!$B$5:$B$204,MATCH(189,Ideas!$L$5:$L$204,0))&amp;"","")</f>
        <v/>
      </c>
      <c r="C193" s="18">
        <f>IFERROR(INDEX(Ideas!$G$5:$G$204,MATCH(189,Ideas!$L$5:$L$204,0))&amp;"","")</f>
        <v/>
      </c>
      <c r="D193" s="18">
        <f>IFERROR(INDEX(Ideas!$I$5:$I$204,MATCH(189,Ideas!$L$5:$L$204,0))&amp;"","")</f>
        <v/>
      </c>
      <c r="E193" s="18">
        <f>IFERROR(INDEX(Ideas!$H$5:$H$204,MATCH(189,Ideas!$L$5:$L$204,0))&amp;"","")</f>
        <v/>
      </c>
    </row>
    <row r="194">
      <c r="A194" s="13">
        <f>IF(COUNT(Ideas!$L$5:$L$204)&gt;=190,190,"")</f>
        <v/>
      </c>
      <c r="B194" s="18">
        <f>IFERROR(INDEX(Ideas!$B$5:$B$204,MATCH(190,Ideas!$L$5:$L$204,0))&amp;"","")</f>
        <v/>
      </c>
      <c r="C194" s="18">
        <f>IFERROR(INDEX(Ideas!$G$5:$G$204,MATCH(190,Ideas!$L$5:$L$204,0))&amp;"","")</f>
        <v/>
      </c>
      <c r="D194" s="18">
        <f>IFERROR(INDEX(Ideas!$I$5:$I$204,MATCH(190,Ideas!$L$5:$L$204,0))&amp;"","")</f>
        <v/>
      </c>
      <c r="E194" s="18">
        <f>IFERROR(INDEX(Ideas!$H$5:$H$204,MATCH(190,Ideas!$L$5:$L$204,0))&amp;"","")</f>
        <v/>
      </c>
    </row>
    <row r="195">
      <c r="A195" s="13">
        <f>IF(COUNT(Ideas!$L$5:$L$204)&gt;=191,191,"")</f>
        <v/>
      </c>
      <c r="B195" s="18">
        <f>IFERROR(INDEX(Ideas!$B$5:$B$204,MATCH(191,Ideas!$L$5:$L$204,0))&amp;"","")</f>
        <v/>
      </c>
      <c r="C195" s="18">
        <f>IFERROR(INDEX(Ideas!$G$5:$G$204,MATCH(191,Ideas!$L$5:$L$204,0))&amp;"","")</f>
        <v/>
      </c>
      <c r="D195" s="18">
        <f>IFERROR(INDEX(Ideas!$I$5:$I$204,MATCH(191,Ideas!$L$5:$L$204,0))&amp;"","")</f>
        <v/>
      </c>
      <c r="E195" s="18">
        <f>IFERROR(INDEX(Ideas!$H$5:$H$204,MATCH(191,Ideas!$L$5:$L$204,0))&amp;"","")</f>
        <v/>
      </c>
    </row>
    <row r="196">
      <c r="A196" s="13">
        <f>IF(COUNT(Ideas!$L$5:$L$204)&gt;=192,192,"")</f>
        <v/>
      </c>
      <c r="B196" s="18">
        <f>IFERROR(INDEX(Ideas!$B$5:$B$204,MATCH(192,Ideas!$L$5:$L$204,0))&amp;"","")</f>
        <v/>
      </c>
      <c r="C196" s="18">
        <f>IFERROR(INDEX(Ideas!$G$5:$G$204,MATCH(192,Ideas!$L$5:$L$204,0))&amp;"","")</f>
        <v/>
      </c>
      <c r="D196" s="18">
        <f>IFERROR(INDEX(Ideas!$I$5:$I$204,MATCH(192,Ideas!$L$5:$L$204,0))&amp;"","")</f>
        <v/>
      </c>
      <c r="E196" s="18">
        <f>IFERROR(INDEX(Ideas!$H$5:$H$204,MATCH(192,Ideas!$L$5:$L$204,0))&amp;"","")</f>
        <v/>
      </c>
    </row>
    <row r="197">
      <c r="A197" s="13">
        <f>IF(COUNT(Ideas!$L$5:$L$204)&gt;=193,193,"")</f>
        <v/>
      </c>
      <c r="B197" s="18">
        <f>IFERROR(INDEX(Ideas!$B$5:$B$204,MATCH(193,Ideas!$L$5:$L$204,0))&amp;"","")</f>
        <v/>
      </c>
      <c r="C197" s="18">
        <f>IFERROR(INDEX(Ideas!$G$5:$G$204,MATCH(193,Ideas!$L$5:$L$204,0))&amp;"","")</f>
        <v/>
      </c>
      <c r="D197" s="18">
        <f>IFERROR(INDEX(Ideas!$I$5:$I$204,MATCH(193,Ideas!$L$5:$L$204,0))&amp;"","")</f>
        <v/>
      </c>
      <c r="E197" s="18">
        <f>IFERROR(INDEX(Ideas!$H$5:$H$204,MATCH(193,Ideas!$L$5:$L$204,0))&amp;"","")</f>
        <v/>
      </c>
    </row>
    <row r="198">
      <c r="A198" s="13">
        <f>IF(COUNT(Ideas!$L$5:$L$204)&gt;=194,194,"")</f>
        <v/>
      </c>
      <c r="B198" s="18">
        <f>IFERROR(INDEX(Ideas!$B$5:$B$204,MATCH(194,Ideas!$L$5:$L$204,0))&amp;"","")</f>
        <v/>
      </c>
      <c r="C198" s="18">
        <f>IFERROR(INDEX(Ideas!$G$5:$G$204,MATCH(194,Ideas!$L$5:$L$204,0))&amp;"","")</f>
        <v/>
      </c>
      <c r="D198" s="18">
        <f>IFERROR(INDEX(Ideas!$I$5:$I$204,MATCH(194,Ideas!$L$5:$L$204,0))&amp;"","")</f>
        <v/>
      </c>
      <c r="E198" s="18">
        <f>IFERROR(INDEX(Ideas!$H$5:$H$204,MATCH(194,Ideas!$L$5:$L$204,0))&amp;"","")</f>
        <v/>
      </c>
    </row>
    <row r="199">
      <c r="A199" s="13">
        <f>IF(COUNT(Ideas!$L$5:$L$204)&gt;=195,195,"")</f>
        <v/>
      </c>
      <c r="B199" s="18">
        <f>IFERROR(INDEX(Ideas!$B$5:$B$204,MATCH(195,Ideas!$L$5:$L$204,0))&amp;"","")</f>
        <v/>
      </c>
      <c r="C199" s="18">
        <f>IFERROR(INDEX(Ideas!$G$5:$G$204,MATCH(195,Ideas!$L$5:$L$204,0))&amp;"","")</f>
        <v/>
      </c>
      <c r="D199" s="18">
        <f>IFERROR(INDEX(Ideas!$I$5:$I$204,MATCH(195,Ideas!$L$5:$L$204,0))&amp;"","")</f>
        <v/>
      </c>
      <c r="E199" s="18">
        <f>IFERROR(INDEX(Ideas!$H$5:$H$204,MATCH(195,Ideas!$L$5:$L$204,0))&amp;"","")</f>
        <v/>
      </c>
    </row>
    <row r="200">
      <c r="A200" s="13">
        <f>IF(COUNT(Ideas!$L$5:$L$204)&gt;=196,196,"")</f>
        <v/>
      </c>
      <c r="B200" s="18">
        <f>IFERROR(INDEX(Ideas!$B$5:$B$204,MATCH(196,Ideas!$L$5:$L$204,0))&amp;"","")</f>
        <v/>
      </c>
      <c r="C200" s="18">
        <f>IFERROR(INDEX(Ideas!$G$5:$G$204,MATCH(196,Ideas!$L$5:$L$204,0))&amp;"","")</f>
        <v/>
      </c>
      <c r="D200" s="18">
        <f>IFERROR(INDEX(Ideas!$I$5:$I$204,MATCH(196,Ideas!$L$5:$L$204,0))&amp;"","")</f>
        <v/>
      </c>
      <c r="E200" s="18">
        <f>IFERROR(INDEX(Ideas!$H$5:$H$204,MATCH(196,Ideas!$L$5:$L$204,0))&amp;"","")</f>
        <v/>
      </c>
    </row>
    <row r="201">
      <c r="A201" s="13">
        <f>IF(COUNT(Ideas!$L$5:$L$204)&gt;=197,197,"")</f>
        <v/>
      </c>
      <c r="B201" s="18">
        <f>IFERROR(INDEX(Ideas!$B$5:$B$204,MATCH(197,Ideas!$L$5:$L$204,0))&amp;"","")</f>
        <v/>
      </c>
      <c r="C201" s="18">
        <f>IFERROR(INDEX(Ideas!$G$5:$G$204,MATCH(197,Ideas!$L$5:$L$204,0))&amp;"","")</f>
        <v/>
      </c>
      <c r="D201" s="18">
        <f>IFERROR(INDEX(Ideas!$I$5:$I$204,MATCH(197,Ideas!$L$5:$L$204,0))&amp;"","")</f>
        <v/>
      </c>
      <c r="E201" s="18">
        <f>IFERROR(INDEX(Ideas!$H$5:$H$204,MATCH(197,Ideas!$L$5:$L$204,0))&amp;"","")</f>
        <v/>
      </c>
    </row>
    <row r="202">
      <c r="A202" s="13">
        <f>IF(COUNT(Ideas!$L$5:$L$204)&gt;=198,198,"")</f>
        <v/>
      </c>
      <c r="B202" s="18">
        <f>IFERROR(INDEX(Ideas!$B$5:$B$204,MATCH(198,Ideas!$L$5:$L$204,0))&amp;"","")</f>
        <v/>
      </c>
      <c r="C202" s="18">
        <f>IFERROR(INDEX(Ideas!$G$5:$G$204,MATCH(198,Ideas!$L$5:$L$204,0))&amp;"","")</f>
        <v/>
      </c>
      <c r="D202" s="18">
        <f>IFERROR(INDEX(Ideas!$I$5:$I$204,MATCH(198,Ideas!$L$5:$L$204,0))&amp;"","")</f>
        <v/>
      </c>
      <c r="E202" s="18">
        <f>IFERROR(INDEX(Ideas!$H$5:$H$204,MATCH(198,Ideas!$L$5:$L$204,0))&amp;"","")</f>
        <v/>
      </c>
    </row>
    <row r="203">
      <c r="A203" s="13">
        <f>IF(COUNT(Ideas!$L$5:$L$204)&gt;=199,199,"")</f>
        <v/>
      </c>
      <c r="B203" s="18">
        <f>IFERROR(INDEX(Ideas!$B$5:$B$204,MATCH(199,Ideas!$L$5:$L$204,0))&amp;"","")</f>
        <v/>
      </c>
      <c r="C203" s="18">
        <f>IFERROR(INDEX(Ideas!$G$5:$G$204,MATCH(199,Ideas!$L$5:$L$204,0))&amp;"","")</f>
        <v/>
      </c>
      <c r="D203" s="18">
        <f>IFERROR(INDEX(Ideas!$I$5:$I$204,MATCH(199,Ideas!$L$5:$L$204,0))&amp;"","")</f>
        <v/>
      </c>
      <c r="E203" s="18">
        <f>IFERROR(INDEX(Ideas!$H$5:$H$204,MATCH(199,Ideas!$L$5:$L$204,0))&amp;"","")</f>
        <v/>
      </c>
    </row>
    <row r="204">
      <c r="A204" s="13">
        <f>IF(COUNT(Ideas!$L$5:$L$204)&gt;=200,200,"")</f>
        <v/>
      </c>
      <c r="B204" s="18">
        <f>IFERROR(INDEX(Ideas!$B$5:$B$204,MATCH(200,Ideas!$L$5:$L$204,0))&amp;"","")</f>
        <v/>
      </c>
      <c r="C204" s="18">
        <f>IFERROR(INDEX(Ideas!$G$5:$G$204,MATCH(200,Ideas!$L$5:$L$204,0))&amp;"","")</f>
        <v/>
      </c>
      <c r="D204" s="18">
        <f>IFERROR(INDEX(Ideas!$I$5:$I$204,MATCH(200,Ideas!$L$5:$L$204,0))&amp;"","")</f>
        <v/>
      </c>
      <c r="E204" s="18">
        <f>IFERROR(INDEX(Ideas!$H$5:$H$204,MATCH(200,Ideas!$L$5:$L$204,0))&amp;"","")</f>
        <v/>
      </c>
    </row>
  </sheetData>
  <conditionalFormatting sqref="A4:E4">
    <cfRule type="expression" priority="1" dxfId="0">
      <formula>TRUE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2026-10-07T23:50:05Z</dcterms:created>
  <dcterms:modified xsi:type="dcterms:W3CDTF">2026-10-07T23:50:05Z</dcterms:modified>
</cp:coreProperties>
</file>